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35" windowHeight="5730" activeTab="5"/>
  </bookViews>
  <sheets>
    <sheet name="tabla1" sheetId="1" r:id="rId1"/>
    <sheet name="tabla2" sheetId="2" r:id="rId2"/>
    <sheet name="tabla3" sheetId="3" r:id="rId3"/>
    <sheet name="tabla4" sheetId="4" r:id="rId4"/>
    <sheet name="tabla5" sheetId="5" r:id="rId5"/>
    <sheet name="tabla6" sheetId="6" r:id="rId6"/>
    <sheet name="ratiosA" sheetId="7" r:id="rId7"/>
    <sheet name="ratiosB" sheetId="8" r:id="rId8"/>
    <sheet name="ratiosC" sheetId="9" r:id="rId9"/>
    <sheet name="ratiosCbis" sheetId="10" r:id="rId10"/>
    <sheet name="provincias-A" sheetId="11" r:id="rId11"/>
    <sheet name="provincias-B" sheetId="12" r:id="rId12"/>
  </sheets>
  <definedNames/>
  <calcPr fullCalcOnLoad="1"/>
</workbook>
</file>

<file path=xl/sharedStrings.xml><?xml version="1.0" encoding="utf-8"?>
<sst xmlns="http://schemas.openxmlformats.org/spreadsheetml/2006/main" count="478" uniqueCount="159">
  <si>
    <t>CIRCUNSCRIPCIÓN</t>
  </si>
  <si>
    <t>TOTAL:</t>
  </si>
  <si>
    <t>Población</t>
  </si>
  <si>
    <t>Alava</t>
  </si>
  <si>
    <t>Albacete</t>
  </si>
  <si>
    <t>Alicante</t>
  </si>
  <si>
    <t>Almeria</t>
  </si>
  <si>
    <t>Avila</t>
  </si>
  <si>
    <t>Badajoz</t>
  </si>
  <si>
    <t>Baleares</t>
  </si>
  <si>
    <t>Barcelona</t>
  </si>
  <si>
    <t>Burgos</t>
  </si>
  <si>
    <t>Caceres</t>
  </si>
  <si>
    <t>Cadiz</t>
  </si>
  <si>
    <t>Castellon</t>
  </si>
  <si>
    <t>Ciudad Real</t>
  </si>
  <si>
    <t>Cordoba</t>
  </si>
  <si>
    <t>Cuenca</t>
  </si>
  <si>
    <t>Girona</t>
  </si>
  <si>
    <t>Granada</t>
  </si>
  <si>
    <t>Guadalajara</t>
  </si>
  <si>
    <t>Guipuzcoa</t>
  </si>
  <si>
    <t>Huelva</t>
  </si>
  <si>
    <t>Huesca</t>
  </si>
  <si>
    <t>Jaen</t>
  </si>
  <si>
    <t>Leon</t>
  </si>
  <si>
    <t>Lleida</t>
  </si>
  <si>
    <t>Rioja, La</t>
  </si>
  <si>
    <t>Lugo</t>
  </si>
  <si>
    <t>Madrid</t>
  </si>
  <si>
    <t>Malaga</t>
  </si>
  <si>
    <t>Murcia</t>
  </si>
  <si>
    <t>Navarra</t>
  </si>
  <si>
    <t>Asturias</t>
  </si>
  <si>
    <t>Palencia</t>
  </si>
  <si>
    <t>Palmas, Las</t>
  </si>
  <si>
    <t>Pontevedra</t>
  </si>
  <si>
    <t>Salamanca</t>
  </si>
  <si>
    <t>SC Tenerife</t>
  </si>
  <si>
    <t>Cantabria</t>
  </si>
  <si>
    <t>Segovia</t>
  </si>
  <si>
    <t>Sevilla</t>
  </si>
  <si>
    <t>Soria</t>
  </si>
  <si>
    <t>Tarragona</t>
  </si>
  <si>
    <t>Teruel</t>
  </si>
  <si>
    <t>Toledo</t>
  </si>
  <si>
    <t>Valencia</t>
  </si>
  <si>
    <t>Valladolid</t>
  </si>
  <si>
    <t>Vizcaya</t>
  </si>
  <si>
    <t>Zamora</t>
  </si>
  <si>
    <t>Zaragoza</t>
  </si>
  <si>
    <t>Ceuta</t>
  </si>
  <si>
    <t>Melilla</t>
  </si>
  <si>
    <t>Coruña, A</t>
  </si>
  <si>
    <t>Ourense</t>
  </si>
  <si>
    <t>con 399 diputados</t>
  </si>
  <si>
    <t>con 350 diputados</t>
  </si>
  <si>
    <t>G2008</t>
  </si>
  <si>
    <t>G2004</t>
  </si>
  <si>
    <t>adicionales</t>
  </si>
  <si>
    <t>Reparto escaños</t>
  </si>
  <si>
    <t>TOTAL</t>
  </si>
  <si>
    <t>Nº Circuns-cripciones</t>
  </si>
  <si>
    <t>Tamaño      (nº escaños)</t>
  </si>
  <si>
    <t>Escaños en Juego</t>
  </si>
  <si>
    <t>Alternativa A</t>
  </si>
  <si>
    <t>Escaños</t>
  </si>
  <si>
    <t>Lista de Provincias</t>
  </si>
  <si>
    <t>399 diputados, minimo 2 por provincia</t>
  </si>
  <si>
    <t>Incremento   (escaños)</t>
  </si>
  <si>
    <t>Escaños (diputados)</t>
  </si>
  <si>
    <t>Partido</t>
  </si>
  <si>
    <t>Votos</t>
  </si>
  <si>
    <t>%</t>
  </si>
  <si>
    <t>PSOE</t>
  </si>
  <si>
    <t>PP</t>
  </si>
  <si>
    <t>IU</t>
  </si>
  <si>
    <t>CiU</t>
  </si>
  <si>
    <t>EAJ-PNV</t>
  </si>
  <si>
    <t>BNG</t>
  </si>
  <si>
    <t>Verdes</t>
  </si>
  <si>
    <t>EA</t>
  </si>
  <si>
    <t>Na-Bai</t>
  </si>
  <si>
    <t>Otros</t>
  </si>
  <si>
    <t>Blancos</t>
  </si>
  <si>
    <t>Categoría de Partidos</t>
  </si>
  <si>
    <t>Dos grandes</t>
  </si>
  <si>
    <t>Estatales</t>
  </si>
  <si>
    <t>Locales</t>
  </si>
  <si>
    <t>con 399</t>
  </si>
  <si>
    <t>con 350</t>
  </si>
  <si>
    <t>incremento</t>
  </si>
  <si>
    <t>proporcional con 399</t>
  </si>
  <si>
    <t>Ratio a priori para medir la proporcionalidad de un sistema electoral</t>
  </si>
  <si>
    <t>RPRI</t>
  </si>
  <si>
    <t>Ratio a posteriori para medir la proporcionalidad de un sistema electoral</t>
  </si>
  <si>
    <t>proporcional puro</t>
  </si>
  <si>
    <t>RPRO =</t>
  </si>
  <si>
    <t>Alternativa B</t>
  </si>
  <si>
    <t>399 diputados, minimo 1 por provincia</t>
  </si>
  <si>
    <t>Cambio  (escaños)</t>
  </si>
  <si>
    <t>Alternativa C</t>
  </si>
  <si>
    <t>49 restantes asignados a partidos de forma adicional global (método sueco)</t>
  </si>
  <si>
    <t>49 restantes</t>
  </si>
  <si>
    <t>350 actuales</t>
  </si>
  <si>
    <t>1a. Cambios en las Circunscripciones (G2008)</t>
  </si>
  <si>
    <t>Albacete; Badajoz; Baleares; Caceres; Cadiz; Castellon; Cordoba; Girona; Granada; Guadalajara; Guipuzcoa; Huesca; Lleida; Murcia; Navarra; Asturias; Palmas, Las; Pontevedra; Cantabria; Soria; Tarragona; Zaragoza</t>
  </si>
  <si>
    <t>Alicante; Coruña, A; Malaga; SC Tenerife; Sevilla; Valencia; Vizcaya</t>
  </si>
  <si>
    <t>1b. Circunscripciones (G2008)</t>
  </si>
  <si>
    <t>menos de 5</t>
  </si>
  <si>
    <t>de 5 a 9</t>
  </si>
  <si>
    <t>de 10 a 19</t>
  </si>
  <si>
    <t>20 o más</t>
  </si>
  <si>
    <t>Ceuta; Melilla</t>
  </si>
  <si>
    <t>Avila; Cuenca; Palencia; Segovia; Soria; Teruel; Zamora</t>
  </si>
  <si>
    <t>Alava; Burgos; Guadalajara; Huesca; Rioja, La; Lugo; Ourense; Salamanca</t>
  </si>
  <si>
    <t>Albacete; Caceres; Ciudad Real; Huelva; Leon; Lleida; Valladolid</t>
  </si>
  <si>
    <t>Almeria; Castellon; Jaen; Navarra; Cantabria; Toledo</t>
  </si>
  <si>
    <t>Badajoz; Cordoba; Girona; Guipuzcoa; Tarragona</t>
  </si>
  <si>
    <t>Granada; Pontevedra; Zaragoza</t>
  </si>
  <si>
    <t>Baleares; Asturias; Palmas, Las; SC Tenerife</t>
  </si>
  <si>
    <t>Cadiz; Coruña, A; Vizcaya</t>
  </si>
  <si>
    <t>Alicante; Sevilla</t>
  </si>
  <si>
    <t>2. Simulación de resultados (G2008)</t>
  </si>
  <si>
    <t>UPyD</t>
  </si>
  <si>
    <t>Esquerra</t>
  </si>
  <si>
    <t>CC-PNC</t>
  </si>
  <si>
    <t>CA</t>
  </si>
  <si>
    <t>Factor</t>
  </si>
  <si>
    <t>Valor</t>
  </si>
  <si>
    <t>TMC - Tamaño medio de la circunscripción</t>
  </si>
  <si>
    <t>PRE - % Mínimo para acceder al reparto</t>
  </si>
  <si>
    <t>NTE - Número total de escaños</t>
  </si>
  <si>
    <t>TOTAL RATIO</t>
  </si>
  <si>
    <t>Peso</t>
  </si>
  <si>
    <t>proporcional</t>
  </si>
  <si>
    <t>diferencia</t>
  </si>
  <si>
    <t>% Diferencia =</t>
  </si>
  <si>
    <t>provincias</t>
  </si>
  <si>
    <t>Alava; Avila; Rioja, La; Palencia; Segovia; Teruel</t>
  </si>
  <si>
    <t>Coruña, A; Murcia; SC Tenerife; Vizcaya</t>
  </si>
  <si>
    <t>Alicante; Malaga; Sevilla</t>
  </si>
  <si>
    <t>Baleares; Cadiz; Cordoba; Granada; Navarra; Asturias; Palmas, Las; Pontevedra; Tarragona; Zaragoza</t>
  </si>
  <si>
    <t>3a. Cambios en las Circunscripciones (G2008)</t>
  </si>
  <si>
    <t>3b. Circunscripciones (G2008)</t>
  </si>
  <si>
    <t>Avila; Palencia; Segovia; Soria; Teruel</t>
  </si>
  <si>
    <t>Alava; Cuenca; Guadalajara; Huesca; Rioja, La; Zamora</t>
  </si>
  <si>
    <t>Albacete; Burgos; Caceres; Lleida; Lugo; Ourense; Salamanca</t>
  </si>
  <si>
    <t>Castellon; Ciudad Real; Huelva; Leon; Cantabria; Valladolid</t>
  </si>
  <si>
    <t>Almeria; Badajoz; Girona; Guipuzcoa; Jaen; Navarra; Toledo</t>
  </si>
  <si>
    <t>Cordoba; Tarragona</t>
  </si>
  <si>
    <t>4. Simulación de resultados (G2008)</t>
  </si>
  <si>
    <t>350 asignados a partidos según legislación actual</t>
  </si>
  <si>
    <t>Alternativa Cbis</t>
  </si>
  <si>
    <t>49 restantes asignados a partidos en base a los restos</t>
  </si>
  <si>
    <t>Restos</t>
  </si>
  <si>
    <t>6. Simulación de resultados (G2008)</t>
  </si>
  <si>
    <t>5. Simulación de resultados (G2008)</t>
  </si>
  <si>
    <t>simulación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</si>
</sst>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000"/>
    <numFmt numFmtId="182" formatCode="0.0%"/>
    <numFmt numFmtId="183" formatCode="0.0000"/>
    <numFmt numFmtId="184" formatCode="0.00000"/>
    <numFmt numFmtId="185" formatCode="0.00000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>
        <color indexed="22"/>
      </right>
      <top style="thin"/>
      <bottom style="thin"/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 quotePrefix="1">
      <alignment/>
    </xf>
    <xf numFmtId="0" fontId="0" fillId="0" borderId="4" xfId="0" applyBorder="1" applyAlignment="1">
      <alignment/>
    </xf>
    <xf numFmtId="0" fontId="0" fillId="0" borderId="5" xfId="0" applyBorder="1" applyAlignment="1" quotePrefix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" fontId="0" fillId="0" borderId="9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9" xfId="0" applyNumberFormat="1" applyFill="1" applyBorder="1" applyAlignment="1">
      <alignment/>
    </xf>
    <xf numFmtId="1" fontId="0" fillId="0" borderId="9" xfId="0" applyNumberFormat="1" applyBorder="1" applyAlignment="1">
      <alignment horizontal="center"/>
    </xf>
    <xf numFmtId="1" fontId="1" fillId="0" borderId="9" xfId="0" applyNumberFormat="1" applyFont="1" applyFill="1" applyBorder="1" applyAlignment="1">
      <alignment horizontal="centerContinuous"/>
    </xf>
    <xf numFmtId="0" fontId="0" fillId="0" borderId="0" xfId="0" applyFill="1" applyAlignment="1">
      <alignment/>
    </xf>
    <xf numFmtId="1" fontId="0" fillId="0" borderId="9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/>
    </xf>
    <xf numFmtId="1" fontId="0" fillId="0" borderId="12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183" fontId="0" fillId="0" borderId="11" xfId="0" applyNumberFormat="1" applyFill="1" applyBorder="1" applyAlignment="1">
      <alignment/>
    </xf>
    <xf numFmtId="183" fontId="0" fillId="0" borderId="10" xfId="0" applyNumberFormat="1" applyFill="1" applyBorder="1" applyAlignment="1">
      <alignment/>
    </xf>
    <xf numFmtId="183" fontId="0" fillId="0" borderId="0" xfId="0" applyNumberFormat="1" applyFill="1" applyAlignment="1">
      <alignment/>
    </xf>
    <xf numFmtId="0" fontId="1" fillId="0" borderId="0" xfId="0" applyFont="1" applyAlignment="1">
      <alignment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9" xfId="0" applyBorder="1" applyAlignment="1">
      <alignment/>
    </xf>
    <xf numFmtId="0" fontId="0" fillId="0" borderId="2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8" fillId="0" borderId="20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8" fillId="0" borderId="21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8" fillId="0" borderId="22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" fontId="0" fillId="2" borderId="11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27" xfId="0" applyFont="1" applyBorder="1" applyAlignment="1">
      <alignment/>
    </xf>
    <xf numFmtId="2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9" xfId="0" applyFont="1" applyBorder="1" applyAlignment="1">
      <alignment/>
    </xf>
    <xf numFmtId="2" fontId="0" fillId="0" borderId="18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81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181" fontId="0" fillId="0" borderId="0" xfId="0" applyNumberFormat="1" applyFont="1" applyAlignment="1">
      <alignment/>
    </xf>
    <xf numFmtId="9" fontId="0" fillId="0" borderId="0" xfId="2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9" xfId="0" applyFont="1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5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80" fontId="10" fillId="0" borderId="6" xfId="0" applyNumberFormat="1" applyFont="1" applyFill="1" applyBorder="1" applyAlignment="1">
      <alignment/>
    </xf>
    <xf numFmtId="181" fontId="11" fillId="0" borderId="0" xfId="0" applyNumberFormat="1" applyFont="1" applyAlignment="1">
      <alignment/>
    </xf>
    <xf numFmtId="9" fontId="0" fillId="0" borderId="0" xfId="21" applyAlignment="1">
      <alignment/>
    </xf>
    <xf numFmtId="0" fontId="0" fillId="0" borderId="0" xfId="0" applyFont="1" applyAlignment="1">
      <alignment horizontal="right"/>
    </xf>
    <xf numFmtId="1" fontId="0" fillId="0" borderId="27" xfId="0" applyNumberFormat="1" applyFont="1" applyBorder="1" applyAlignment="1">
      <alignment/>
    </xf>
    <xf numFmtId="1" fontId="0" fillId="0" borderId="28" xfId="0" applyNumberFormat="1" applyFont="1" applyBorder="1" applyAlignment="1">
      <alignment/>
    </xf>
    <xf numFmtId="1" fontId="0" fillId="0" borderId="29" xfId="0" applyNumberFormat="1" applyFont="1" applyBorder="1" applyAlignment="1">
      <alignment/>
    </xf>
    <xf numFmtId="1" fontId="0" fillId="0" borderId="3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zoomScale="90" zoomScaleNormal="90" workbookViewId="0" topLeftCell="A1">
      <selection activeCell="A3" sqref="A3"/>
    </sheetView>
  </sheetViews>
  <sheetFormatPr defaultColWidth="11.421875" defaultRowHeight="12.75"/>
  <cols>
    <col min="1" max="1" width="12.00390625" style="0" customWidth="1"/>
    <col min="2" max="3" width="9.7109375" style="0" customWidth="1"/>
    <col min="4" max="4" width="50.140625" style="0" customWidth="1"/>
  </cols>
  <sheetData>
    <row r="1" ht="12.75">
      <c r="A1" s="27" t="s">
        <v>65</v>
      </c>
    </row>
    <row r="2" ht="12.75">
      <c r="A2" t="s">
        <v>68</v>
      </c>
    </row>
    <row r="4" ht="12.75">
      <c r="A4" s="41" t="s">
        <v>105</v>
      </c>
    </row>
    <row r="5" spans="1:4" ht="30" customHeight="1">
      <c r="A5" s="40" t="s">
        <v>69</v>
      </c>
      <c r="B5" s="40" t="s">
        <v>62</v>
      </c>
      <c r="C5" s="40" t="s">
        <v>66</v>
      </c>
      <c r="D5" s="55" t="s">
        <v>67</v>
      </c>
    </row>
    <row r="6" spans="1:4" ht="49.5" customHeight="1">
      <c r="A6" s="43">
        <v>1</v>
      </c>
      <c r="B6" s="44">
        <v>22</v>
      </c>
      <c r="C6" s="45">
        <f>+B6*A6</f>
        <v>22</v>
      </c>
      <c r="D6" s="46" t="s">
        <v>106</v>
      </c>
    </row>
    <row r="7" spans="1:4" ht="24">
      <c r="A7" s="47">
        <v>2</v>
      </c>
      <c r="B7" s="48">
        <v>7</v>
      </c>
      <c r="C7" s="49">
        <f>+B7*A7</f>
        <v>14</v>
      </c>
      <c r="D7" s="50" t="s">
        <v>107</v>
      </c>
    </row>
    <row r="8" spans="1:4" ht="12.75">
      <c r="A8" s="47">
        <v>6</v>
      </c>
      <c r="B8" s="48">
        <v>1</v>
      </c>
      <c r="C8" s="49">
        <f>+B8*A8</f>
        <v>6</v>
      </c>
      <c r="D8" s="50" t="s">
        <v>10</v>
      </c>
    </row>
    <row r="9" spans="1:4" ht="12.75">
      <c r="A9" s="51">
        <v>7</v>
      </c>
      <c r="B9" s="52">
        <v>1</v>
      </c>
      <c r="C9" s="53">
        <f>+B9*A9</f>
        <v>7</v>
      </c>
      <c r="D9" s="54" t="s">
        <v>29</v>
      </c>
    </row>
    <row r="10" spans="1:3" ht="12.75">
      <c r="A10" s="28" t="s">
        <v>61</v>
      </c>
      <c r="B10" s="39">
        <f>SUM(B6:B9)</f>
        <v>31</v>
      </c>
      <c r="C10" s="35">
        <f>SUM(C6:C9)</f>
        <v>49</v>
      </c>
    </row>
    <row r="11" spans="1:3" ht="12.75">
      <c r="A11" s="56"/>
      <c r="B11" s="57"/>
      <c r="C11" s="57"/>
    </row>
    <row r="13" ht="12.75">
      <c r="A13" s="41" t="s">
        <v>108</v>
      </c>
    </row>
    <row r="14" spans="1:3" ht="30" customHeight="1">
      <c r="A14" s="40" t="s">
        <v>63</v>
      </c>
      <c r="B14" s="40" t="s">
        <v>62</v>
      </c>
      <c r="C14" s="40" t="s">
        <v>64</v>
      </c>
    </row>
    <row r="15" spans="1:3" ht="12.75">
      <c r="A15" s="36" t="s">
        <v>109</v>
      </c>
      <c r="B15" s="29">
        <f>+SUM(B19:B21)</f>
        <v>17</v>
      </c>
      <c r="C15" s="30">
        <f>+SUM(C19:C21)</f>
        <v>55</v>
      </c>
    </row>
    <row r="16" spans="1:3" ht="12.75">
      <c r="A16" s="37" t="s">
        <v>110</v>
      </c>
      <c r="B16" s="31">
        <f>+SUM(B22:B26)</f>
        <v>25</v>
      </c>
      <c r="C16" s="32">
        <f>+SUM(C22:C26)</f>
        <v>166</v>
      </c>
    </row>
    <row r="17" spans="1:3" ht="12.75">
      <c r="A17" s="37" t="s">
        <v>111</v>
      </c>
      <c r="B17" s="31">
        <f>+SUM(B27:B31)</f>
        <v>8</v>
      </c>
      <c r="C17" s="32">
        <f>+SUM(C27:C31)</f>
        <v>99</v>
      </c>
    </row>
    <row r="18" spans="1:4" ht="12.75">
      <c r="A18" s="38" t="s">
        <v>112</v>
      </c>
      <c r="B18" s="33">
        <f>+SUM(B32:B33)</f>
        <v>2</v>
      </c>
      <c r="C18" s="34">
        <f>+SUM(C32:C33)</f>
        <v>79</v>
      </c>
      <c r="D18" s="42" t="s">
        <v>67</v>
      </c>
    </row>
    <row r="19" spans="1:4" ht="12.75">
      <c r="A19" s="43">
        <v>1</v>
      </c>
      <c r="B19" s="44">
        <v>2</v>
      </c>
      <c r="C19" s="45">
        <f aca="true" t="shared" si="0" ref="C19:C33">+B19*A19</f>
        <v>2</v>
      </c>
      <c r="D19" s="46" t="s">
        <v>113</v>
      </c>
    </row>
    <row r="20" spans="1:4" ht="12.75">
      <c r="A20" s="47">
        <v>3</v>
      </c>
      <c r="B20" s="48">
        <v>7</v>
      </c>
      <c r="C20" s="49">
        <f t="shared" si="0"/>
        <v>21</v>
      </c>
      <c r="D20" s="50" t="s">
        <v>114</v>
      </c>
    </row>
    <row r="21" spans="1:4" ht="24">
      <c r="A21" s="47">
        <v>4</v>
      </c>
      <c r="B21" s="48">
        <v>8</v>
      </c>
      <c r="C21" s="49">
        <f t="shared" si="0"/>
        <v>32</v>
      </c>
      <c r="D21" s="50" t="s">
        <v>115</v>
      </c>
    </row>
    <row r="22" spans="1:4" ht="12.75" customHeight="1">
      <c r="A22" s="47">
        <v>5</v>
      </c>
      <c r="B22" s="48">
        <v>7</v>
      </c>
      <c r="C22" s="49">
        <f t="shared" si="0"/>
        <v>35</v>
      </c>
      <c r="D22" s="50" t="s">
        <v>116</v>
      </c>
    </row>
    <row r="23" spans="1:4" ht="12.75">
      <c r="A23" s="47">
        <v>6</v>
      </c>
      <c r="B23" s="48">
        <v>6</v>
      </c>
      <c r="C23" s="49">
        <f t="shared" si="0"/>
        <v>36</v>
      </c>
      <c r="D23" s="50" t="s">
        <v>117</v>
      </c>
    </row>
    <row r="24" spans="1:4" ht="12.75">
      <c r="A24" s="47">
        <v>7</v>
      </c>
      <c r="B24" s="48">
        <v>5</v>
      </c>
      <c r="C24" s="49">
        <f t="shared" si="0"/>
        <v>35</v>
      </c>
      <c r="D24" s="50" t="s">
        <v>118</v>
      </c>
    </row>
    <row r="25" spans="1:4" ht="12.75">
      <c r="A25" s="47">
        <v>8</v>
      </c>
      <c r="B25" s="48">
        <v>3</v>
      </c>
      <c r="C25" s="49">
        <f t="shared" si="0"/>
        <v>24</v>
      </c>
      <c r="D25" s="50" t="s">
        <v>119</v>
      </c>
    </row>
    <row r="26" spans="1:4" ht="12.75">
      <c r="A26" s="47">
        <v>9</v>
      </c>
      <c r="B26" s="48">
        <v>4</v>
      </c>
      <c r="C26" s="49">
        <f t="shared" si="0"/>
        <v>36</v>
      </c>
      <c r="D26" s="50" t="s">
        <v>120</v>
      </c>
    </row>
    <row r="27" spans="1:4" ht="12.75">
      <c r="A27" s="47">
        <v>10</v>
      </c>
      <c r="B27" s="48">
        <v>3</v>
      </c>
      <c r="C27" s="49">
        <f t="shared" si="0"/>
        <v>30</v>
      </c>
      <c r="D27" s="50" t="s">
        <v>121</v>
      </c>
    </row>
    <row r="28" spans="1:4" ht="12.75">
      <c r="A28" s="47">
        <v>11</v>
      </c>
      <c r="B28" s="48">
        <v>1</v>
      </c>
      <c r="C28" s="49">
        <f t="shared" si="0"/>
        <v>11</v>
      </c>
      <c r="D28" s="50" t="s">
        <v>31</v>
      </c>
    </row>
    <row r="29" spans="1:4" ht="12.75">
      <c r="A29" s="47">
        <v>12</v>
      </c>
      <c r="B29" s="48">
        <v>1</v>
      </c>
      <c r="C29" s="49">
        <f t="shared" si="0"/>
        <v>12</v>
      </c>
      <c r="D29" s="50" t="s">
        <v>30</v>
      </c>
    </row>
    <row r="30" spans="1:4" ht="12.75">
      <c r="A30" s="47">
        <v>14</v>
      </c>
      <c r="B30" s="48">
        <v>2</v>
      </c>
      <c r="C30" s="49">
        <f t="shared" si="0"/>
        <v>28</v>
      </c>
      <c r="D30" s="50" t="s">
        <v>122</v>
      </c>
    </row>
    <row r="31" spans="1:4" ht="12.75">
      <c r="A31" s="47">
        <v>18</v>
      </c>
      <c r="B31" s="48">
        <v>1</v>
      </c>
      <c r="C31" s="49">
        <f t="shared" si="0"/>
        <v>18</v>
      </c>
      <c r="D31" s="50" t="s">
        <v>46</v>
      </c>
    </row>
    <row r="32" spans="1:4" ht="12.75">
      <c r="A32" s="47">
        <v>37</v>
      </c>
      <c r="B32" s="48">
        <v>1</v>
      </c>
      <c r="C32" s="49">
        <f t="shared" si="0"/>
        <v>37</v>
      </c>
      <c r="D32" s="50" t="s">
        <v>10</v>
      </c>
    </row>
    <row r="33" spans="1:4" ht="12.75">
      <c r="A33" s="51">
        <v>42</v>
      </c>
      <c r="B33" s="52">
        <v>1</v>
      </c>
      <c r="C33" s="53">
        <f t="shared" si="0"/>
        <v>42</v>
      </c>
      <c r="D33" s="54" t="s">
        <v>29</v>
      </c>
    </row>
    <row r="34" spans="1:3" ht="12.75">
      <c r="A34" s="28" t="s">
        <v>61</v>
      </c>
      <c r="B34" s="39">
        <f>SUM(B19:B33)</f>
        <v>52</v>
      </c>
      <c r="C34" s="35">
        <f>SUM(C19:C33)</f>
        <v>399</v>
      </c>
    </row>
    <row r="35" spans="1:3" ht="12.75">
      <c r="A35" s="56"/>
      <c r="B35" s="57"/>
      <c r="C35" s="57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="90" zoomScaleNormal="90" workbookViewId="0" topLeftCell="A1">
      <selection activeCell="A3" sqref="A3"/>
    </sheetView>
  </sheetViews>
  <sheetFormatPr defaultColWidth="11.421875" defaultRowHeight="12.75"/>
  <cols>
    <col min="1" max="1" width="38.421875" style="0" customWidth="1"/>
    <col min="2" max="3" width="9.28125" style="0" customWidth="1"/>
    <col min="4" max="4" width="10.7109375" style="0" customWidth="1"/>
  </cols>
  <sheetData>
    <row r="1" ht="12.75">
      <c r="A1" s="27" t="s">
        <v>65</v>
      </c>
    </row>
    <row r="2" ht="12.75">
      <c r="A2" t="s">
        <v>68</v>
      </c>
    </row>
    <row r="4" spans="1:6" ht="12.75">
      <c r="A4" s="27" t="s">
        <v>93</v>
      </c>
      <c r="F4" s="27" t="s">
        <v>95</v>
      </c>
    </row>
    <row r="5" spans="1:3" ht="12.75">
      <c r="A5" s="80"/>
      <c r="B5" s="79"/>
      <c r="C5" s="79"/>
    </row>
    <row r="6" spans="1:9" ht="12.75">
      <c r="A6" s="79"/>
      <c r="B6" s="79"/>
      <c r="C6" s="79"/>
      <c r="F6" s="87"/>
      <c r="G6" s="87"/>
      <c r="H6" s="87"/>
      <c r="I6" s="87"/>
    </row>
    <row r="7" spans="6:9" ht="12.75">
      <c r="F7" s="88"/>
      <c r="G7" s="113" t="s">
        <v>66</v>
      </c>
      <c r="H7" s="114"/>
      <c r="I7" s="115"/>
    </row>
    <row r="8" spans="1:9" ht="12.75">
      <c r="A8" t="s">
        <v>128</v>
      </c>
      <c r="B8" t="s">
        <v>129</v>
      </c>
      <c r="C8" t="s">
        <v>134</v>
      </c>
      <c r="D8" s="81" t="s">
        <v>94</v>
      </c>
      <c r="F8" s="89" t="s">
        <v>71</v>
      </c>
      <c r="G8" s="90" t="s">
        <v>135</v>
      </c>
      <c r="H8" s="90" t="s">
        <v>158</v>
      </c>
      <c r="I8" s="90" t="s">
        <v>136</v>
      </c>
    </row>
    <row r="9" spans="1:9" ht="12.75">
      <c r="A9" t="s">
        <v>130</v>
      </c>
      <c r="B9" s="82">
        <f>B11/52</f>
        <v>7.673076923076923</v>
      </c>
      <c r="C9" s="101">
        <v>0.6</v>
      </c>
      <c r="D9" s="81">
        <f>0.192*LN(B9)-0.0222</f>
        <v>0.36904179807521975</v>
      </c>
      <c r="F9" s="91" t="s">
        <v>74</v>
      </c>
      <c r="G9" s="91">
        <v>184</v>
      </c>
      <c r="H9" s="92">
        <v>188</v>
      </c>
      <c r="I9" s="93">
        <f aca="true" t="shared" si="0" ref="I9:I19">+ABS(G9-H9)</f>
        <v>4</v>
      </c>
    </row>
    <row r="10" spans="1:9" ht="12.75">
      <c r="A10" t="s">
        <v>131</v>
      </c>
      <c r="B10">
        <v>3</v>
      </c>
      <c r="C10" s="101">
        <v>0.3</v>
      </c>
      <c r="D10" s="81">
        <f>-0.1097*LN(B10)+0.5335</f>
        <v>0.41298223193310835</v>
      </c>
      <c r="F10" s="91" t="s">
        <v>75</v>
      </c>
      <c r="G10" s="91">
        <v>167</v>
      </c>
      <c r="H10" s="92">
        <v>172</v>
      </c>
      <c r="I10" s="93">
        <f t="shared" si="0"/>
        <v>5</v>
      </c>
    </row>
    <row r="11" spans="1:9" ht="12.75">
      <c r="A11" s="82" t="s">
        <v>132</v>
      </c>
      <c r="B11">
        <v>399</v>
      </c>
      <c r="C11" s="101">
        <v>0.1</v>
      </c>
      <c r="D11" s="85">
        <f>0.1396*LN(B11)-0.0357</f>
        <v>0.800359013797825</v>
      </c>
      <c r="F11" s="91" t="s">
        <v>76</v>
      </c>
      <c r="G11" s="91">
        <v>15</v>
      </c>
      <c r="H11" s="92">
        <v>9</v>
      </c>
      <c r="I11" s="93">
        <f t="shared" si="0"/>
        <v>6</v>
      </c>
    </row>
    <row r="12" spans="1:9" ht="12.75">
      <c r="A12" s="84" t="s">
        <v>133</v>
      </c>
      <c r="D12" s="83">
        <f>+C9*D9+C10*D10+C11*D11</f>
        <v>0.42535564980484686</v>
      </c>
      <c r="F12" s="91" t="s">
        <v>77</v>
      </c>
      <c r="G12" s="91">
        <v>12</v>
      </c>
      <c r="H12" s="92">
        <v>11</v>
      </c>
      <c r="I12" s="93">
        <f t="shared" si="0"/>
        <v>1</v>
      </c>
    </row>
    <row r="13" spans="6:9" ht="12.75">
      <c r="F13" s="91" t="s">
        <v>78</v>
      </c>
      <c r="G13" s="91">
        <v>5</v>
      </c>
      <c r="H13" s="92">
        <v>6</v>
      </c>
      <c r="I13" s="93">
        <f t="shared" si="0"/>
        <v>1</v>
      </c>
    </row>
    <row r="14" spans="6:9" ht="12.75">
      <c r="F14" s="91" t="s">
        <v>124</v>
      </c>
      <c r="G14" s="91">
        <v>5</v>
      </c>
      <c r="H14" s="92">
        <v>3</v>
      </c>
      <c r="I14" s="93">
        <f t="shared" si="0"/>
        <v>2</v>
      </c>
    </row>
    <row r="15" spans="6:9" ht="12.75">
      <c r="F15" s="91" t="s">
        <v>125</v>
      </c>
      <c r="G15" s="91">
        <v>4</v>
      </c>
      <c r="H15" s="92">
        <v>4</v>
      </c>
      <c r="I15" s="93">
        <f t="shared" si="0"/>
        <v>0</v>
      </c>
    </row>
    <row r="16" spans="6:9" ht="12.75">
      <c r="F16" s="91" t="s">
        <v>79</v>
      </c>
      <c r="G16" s="91">
        <v>3</v>
      </c>
      <c r="H16" s="92">
        <v>3</v>
      </c>
      <c r="I16" s="93">
        <f t="shared" si="0"/>
        <v>0</v>
      </c>
    </row>
    <row r="17" spans="6:9" ht="12.75">
      <c r="F17" s="91" t="s">
        <v>126</v>
      </c>
      <c r="G17" s="91">
        <v>2</v>
      </c>
      <c r="H17" s="92">
        <v>2</v>
      </c>
      <c r="I17" s="93">
        <f t="shared" si="0"/>
        <v>0</v>
      </c>
    </row>
    <row r="18" spans="6:9" ht="12.75">
      <c r="F18" s="91" t="s">
        <v>127</v>
      </c>
      <c r="G18" s="91">
        <v>1</v>
      </c>
      <c r="H18" s="92"/>
      <c r="I18" s="93">
        <f t="shared" si="0"/>
        <v>1</v>
      </c>
    </row>
    <row r="19" spans="6:9" ht="12.75">
      <c r="F19" s="91" t="s">
        <v>82</v>
      </c>
      <c r="G19" s="91">
        <v>1</v>
      </c>
      <c r="H19" s="92">
        <v>1</v>
      </c>
      <c r="I19" s="93">
        <f t="shared" si="0"/>
        <v>0</v>
      </c>
    </row>
    <row r="20" spans="6:9" ht="12.75">
      <c r="F20" s="94" t="s">
        <v>61</v>
      </c>
      <c r="G20" s="94">
        <f>+SUM(G9:G19)</f>
        <v>399</v>
      </c>
      <c r="H20" s="95">
        <f>+SUM(H9:H19)</f>
        <v>399</v>
      </c>
      <c r="I20" s="96">
        <f>+SUM(I9:I19)</f>
        <v>20</v>
      </c>
    </row>
    <row r="21" spans="6:9" ht="12.75">
      <c r="F21" s="59"/>
      <c r="G21" s="102"/>
      <c r="H21" s="102" t="s">
        <v>137</v>
      </c>
      <c r="I21" s="99">
        <f>+I20*100/H20</f>
        <v>5.012531328320802</v>
      </c>
    </row>
    <row r="22" spans="6:9" ht="12.75">
      <c r="F22" s="59"/>
      <c r="G22" s="59"/>
      <c r="H22" s="59" t="s">
        <v>97</v>
      </c>
      <c r="I22" s="100">
        <f>+(10-I21)/20+0.5</f>
        <v>0.7493734335839599</v>
      </c>
    </row>
  </sheetData>
  <mergeCells count="1">
    <mergeCell ref="G7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0" r:id="rId1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showGridLines="0" showZeros="0" zoomScale="90" zoomScaleNormal="9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3.7109375" style="0" customWidth="1"/>
    <col min="2" max="2" width="18.7109375" style="0" customWidth="1"/>
    <col min="3" max="4" width="8.7109375" style="19" customWidth="1"/>
    <col min="5" max="5" width="1.7109375" style="19" customWidth="1"/>
    <col min="6" max="7" width="8.7109375" style="19" customWidth="1"/>
    <col min="8" max="8" width="1.7109375" style="0" customWidth="1"/>
    <col min="9" max="10" width="8.7109375" style="19" customWidth="1"/>
    <col min="11" max="11" width="1.7109375" style="0" customWidth="1"/>
    <col min="12" max="13" width="9.7109375" style="12" customWidth="1"/>
    <col min="14" max="14" width="3.8515625" style="0" customWidth="1"/>
  </cols>
  <sheetData>
    <row r="1" spans="1:13" ht="15.75">
      <c r="A1" s="1" t="s">
        <v>60</v>
      </c>
      <c r="B1" s="2"/>
      <c r="C1" s="18" t="s">
        <v>55</v>
      </c>
      <c r="D1" s="18"/>
      <c r="F1" s="18" t="s">
        <v>56</v>
      </c>
      <c r="G1" s="18"/>
      <c r="I1" s="18" t="s">
        <v>59</v>
      </c>
      <c r="J1" s="18"/>
      <c r="L1" s="116" t="s">
        <v>2</v>
      </c>
      <c r="M1" s="117"/>
    </row>
    <row r="2" spans="1:13" ht="12.75">
      <c r="A2" s="3" t="s">
        <v>0</v>
      </c>
      <c r="B2" s="2"/>
      <c r="C2" s="20" t="s">
        <v>57</v>
      </c>
      <c r="D2" s="20" t="s">
        <v>58</v>
      </c>
      <c r="F2" s="20" t="s">
        <v>57</v>
      </c>
      <c r="G2" s="20" t="s">
        <v>58</v>
      </c>
      <c r="I2" s="20" t="s">
        <v>57</v>
      </c>
      <c r="J2" s="20" t="s">
        <v>58</v>
      </c>
      <c r="L2" s="17">
        <v>2007</v>
      </c>
      <c r="M2" s="17">
        <v>2002</v>
      </c>
    </row>
    <row r="3" spans="1:14" ht="12.75">
      <c r="A3" s="4">
        <v>1</v>
      </c>
      <c r="B3" s="5" t="s">
        <v>3</v>
      </c>
      <c r="C3" s="21">
        <f aca="true" t="shared" si="0" ref="C3:C34">++INT(L3*C$57/L$55+C$56)+C$59</f>
        <v>4</v>
      </c>
      <c r="D3" s="21">
        <f aca="true" t="shared" si="1" ref="D3:D34">++INT(M3*D$57/M$55+D$56)+D$59</f>
        <v>4</v>
      </c>
      <c r="E3" s="23"/>
      <c r="F3" s="21">
        <f aca="true" t="shared" si="2" ref="F3:F34">+INT(L3*F$57/L$55+F$56)+F$59</f>
        <v>4</v>
      </c>
      <c r="G3" s="21">
        <f aca="true" t="shared" si="3" ref="G3:G34">+INT(M3*G$57/M$55+G$56)+G$59</f>
        <v>4</v>
      </c>
      <c r="H3" s="12"/>
      <c r="I3" s="21">
        <f>+C3-F3</f>
        <v>0</v>
      </c>
      <c r="J3" s="21">
        <f>+D3-G3</f>
        <v>0</v>
      </c>
      <c r="L3" s="13">
        <v>305459</v>
      </c>
      <c r="M3" s="13">
        <v>291860</v>
      </c>
      <c r="N3" s="15"/>
    </row>
    <row r="4" spans="1:14" ht="12.75">
      <c r="A4" s="6">
        <v>2</v>
      </c>
      <c r="B4" s="7" t="s">
        <v>4</v>
      </c>
      <c r="C4" s="21">
        <f t="shared" si="0"/>
        <v>5</v>
      </c>
      <c r="D4" s="21">
        <f t="shared" si="1"/>
        <v>5</v>
      </c>
      <c r="E4" s="23"/>
      <c r="F4" s="21">
        <f t="shared" si="2"/>
        <v>4</v>
      </c>
      <c r="G4" s="21">
        <f t="shared" si="3"/>
        <v>4</v>
      </c>
      <c r="H4" s="12"/>
      <c r="I4" s="21">
        <f aca="true" t="shared" si="4" ref="I4:J54">+C4-F4</f>
        <v>1</v>
      </c>
      <c r="J4" s="21">
        <f t="shared" si="4"/>
        <v>1</v>
      </c>
      <c r="L4" s="14">
        <v>392110</v>
      </c>
      <c r="M4" s="14">
        <v>371787</v>
      </c>
      <c r="N4" s="15"/>
    </row>
    <row r="5" spans="1:14" ht="12.75">
      <c r="A5" s="6">
        <v>3</v>
      </c>
      <c r="B5" s="7" t="s">
        <v>5</v>
      </c>
      <c r="C5" s="21">
        <f t="shared" si="0"/>
        <v>14</v>
      </c>
      <c r="D5" s="21">
        <f t="shared" si="1"/>
        <v>13</v>
      </c>
      <c r="E5" s="23"/>
      <c r="F5" s="21">
        <f t="shared" si="2"/>
        <v>12</v>
      </c>
      <c r="G5" s="21">
        <f t="shared" si="3"/>
        <v>11</v>
      </c>
      <c r="H5" s="12"/>
      <c r="I5" s="21">
        <f t="shared" si="4"/>
        <v>2</v>
      </c>
      <c r="J5" s="21">
        <f t="shared" si="4"/>
        <v>2</v>
      </c>
      <c r="L5" s="14">
        <v>1825264</v>
      </c>
      <c r="M5" s="14">
        <v>1557968</v>
      </c>
      <c r="N5" s="15"/>
    </row>
    <row r="6" spans="1:14" ht="12.75">
      <c r="A6" s="6">
        <v>4</v>
      </c>
      <c r="B6" s="7" t="s">
        <v>6</v>
      </c>
      <c r="C6" s="21">
        <f t="shared" si="0"/>
        <v>6</v>
      </c>
      <c r="D6" s="21">
        <f t="shared" si="1"/>
        <v>6</v>
      </c>
      <c r="E6" s="23"/>
      <c r="F6" s="21">
        <f t="shared" si="2"/>
        <v>6</v>
      </c>
      <c r="G6" s="21">
        <f t="shared" si="3"/>
        <v>5</v>
      </c>
      <c r="H6" s="12"/>
      <c r="I6" s="21">
        <f t="shared" si="4"/>
        <v>0</v>
      </c>
      <c r="J6" s="21">
        <f t="shared" si="4"/>
        <v>1</v>
      </c>
      <c r="L6" s="14">
        <v>646633</v>
      </c>
      <c r="M6" s="14">
        <v>546498</v>
      </c>
      <c r="N6" s="15"/>
    </row>
    <row r="7" spans="1:14" ht="12.75">
      <c r="A7" s="6">
        <v>5</v>
      </c>
      <c r="B7" s="7" t="s">
        <v>7</v>
      </c>
      <c r="C7" s="21">
        <f t="shared" si="0"/>
        <v>3</v>
      </c>
      <c r="D7" s="21">
        <f t="shared" si="1"/>
        <v>3</v>
      </c>
      <c r="E7" s="23"/>
      <c r="F7" s="21">
        <f t="shared" si="2"/>
        <v>3</v>
      </c>
      <c r="G7" s="21">
        <f t="shared" si="3"/>
        <v>3</v>
      </c>
      <c r="H7" s="12"/>
      <c r="I7" s="21">
        <f t="shared" si="4"/>
        <v>0</v>
      </c>
      <c r="J7" s="21">
        <f t="shared" si="4"/>
        <v>0</v>
      </c>
      <c r="L7" s="14">
        <v>168638</v>
      </c>
      <c r="M7" s="14">
        <v>165138</v>
      </c>
      <c r="N7" s="15"/>
    </row>
    <row r="8" spans="1:14" ht="12.75">
      <c r="A8" s="6">
        <v>6</v>
      </c>
      <c r="B8" s="7" t="s">
        <v>8</v>
      </c>
      <c r="C8" s="21">
        <f t="shared" si="0"/>
        <v>7</v>
      </c>
      <c r="D8" s="21">
        <f t="shared" si="1"/>
        <v>7</v>
      </c>
      <c r="E8" s="23"/>
      <c r="F8" s="21">
        <f t="shared" si="2"/>
        <v>6</v>
      </c>
      <c r="G8" s="21">
        <f t="shared" si="3"/>
        <v>6</v>
      </c>
      <c r="H8" s="12"/>
      <c r="I8" s="21">
        <f t="shared" si="4"/>
        <v>1</v>
      </c>
      <c r="J8" s="21">
        <f t="shared" si="4"/>
        <v>1</v>
      </c>
      <c r="L8" s="14">
        <v>678459</v>
      </c>
      <c r="M8" s="14">
        <v>662808</v>
      </c>
      <c r="N8" s="15"/>
    </row>
    <row r="9" spans="1:14" ht="12.75">
      <c r="A9" s="6">
        <v>7</v>
      </c>
      <c r="B9" s="7" t="s">
        <v>9</v>
      </c>
      <c r="C9" s="21">
        <f t="shared" si="0"/>
        <v>9</v>
      </c>
      <c r="D9" s="21">
        <f t="shared" si="1"/>
        <v>9</v>
      </c>
      <c r="E9" s="23"/>
      <c r="F9" s="21">
        <f t="shared" si="2"/>
        <v>8</v>
      </c>
      <c r="G9" s="58">
        <v>8</v>
      </c>
      <c r="H9" s="12"/>
      <c r="I9" s="21">
        <f t="shared" si="4"/>
        <v>1</v>
      </c>
      <c r="J9" s="21">
        <f t="shared" si="4"/>
        <v>1</v>
      </c>
      <c r="L9" s="14">
        <v>1030650</v>
      </c>
      <c r="M9" s="14">
        <v>916968</v>
      </c>
      <c r="N9" s="15"/>
    </row>
    <row r="10" spans="1:14" ht="12.75">
      <c r="A10" s="6">
        <v>8</v>
      </c>
      <c r="B10" s="7" t="s">
        <v>10</v>
      </c>
      <c r="C10" s="21">
        <f t="shared" si="0"/>
        <v>37</v>
      </c>
      <c r="D10" s="21">
        <f t="shared" si="1"/>
        <v>37</v>
      </c>
      <c r="E10" s="23"/>
      <c r="F10" s="21">
        <f t="shared" si="2"/>
        <v>31</v>
      </c>
      <c r="G10" s="21">
        <f t="shared" si="3"/>
        <v>31</v>
      </c>
      <c r="H10" s="12"/>
      <c r="I10" s="21">
        <f t="shared" si="4"/>
        <v>6</v>
      </c>
      <c r="J10" s="21">
        <f t="shared" si="4"/>
        <v>6</v>
      </c>
      <c r="L10" s="14">
        <v>5332513</v>
      </c>
      <c r="M10" s="14">
        <v>4906117</v>
      </c>
      <c r="N10" s="15"/>
    </row>
    <row r="11" spans="1:14" ht="12.75">
      <c r="A11" s="6">
        <v>9</v>
      </c>
      <c r="B11" s="7" t="s">
        <v>11</v>
      </c>
      <c r="C11" s="21">
        <f t="shared" si="0"/>
        <v>4</v>
      </c>
      <c r="D11" s="21">
        <f t="shared" si="1"/>
        <v>5</v>
      </c>
      <c r="E11" s="23"/>
      <c r="F11" s="21">
        <f t="shared" si="2"/>
        <v>4</v>
      </c>
      <c r="G11" s="21">
        <f t="shared" si="3"/>
        <v>4</v>
      </c>
      <c r="H11" s="12"/>
      <c r="I11" s="21">
        <f t="shared" si="4"/>
        <v>0</v>
      </c>
      <c r="J11" s="21">
        <f t="shared" si="4"/>
        <v>1</v>
      </c>
      <c r="L11" s="14">
        <v>365972</v>
      </c>
      <c r="M11" s="14">
        <v>352723</v>
      </c>
      <c r="N11" s="15"/>
    </row>
    <row r="12" spans="1:14" ht="12.75">
      <c r="A12" s="8">
        <v>10</v>
      </c>
      <c r="B12" s="7" t="s">
        <v>12</v>
      </c>
      <c r="C12" s="21">
        <f t="shared" si="0"/>
        <v>5</v>
      </c>
      <c r="D12" s="21">
        <f t="shared" si="1"/>
        <v>5</v>
      </c>
      <c r="E12" s="23"/>
      <c r="F12" s="21">
        <f t="shared" si="2"/>
        <v>4</v>
      </c>
      <c r="G12" s="21">
        <f t="shared" si="3"/>
        <v>4</v>
      </c>
      <c r="H12" s="12"/>
      <c r="I12" s="21">
        <f t="shared" si="4"/>
        <v>1</v>
      </c>
      <c r="J12" s="21">
        <f t="shared" si="4"/>
        <v>1</v>
      </c>
      <c r="L12" s="14">
        <v>411531</v>
      </c>
      <c r="M12" s="14">
        <v>410242</v>
      </c>
      <c r="N12" s="15"/>
    </row>
    <row r="13" spans="1:14" ht="12.75">
      <c r="A13" s="8">
        <v>11</v>
      </c>
      <c r="B13" s="7" t="s">
        <v>13</v>
      </c>
      <c r="C13" s="21">
        <f t="shared" si="0"/>
        <v>10</v>
      </c>
      <c r="D13" s="21">
        <f t="shared" si="1"/>
        <v>10</v>
      </c>
      <c r="E13" s="23"/>
      <c r="F13" s="21">
        <f t="shared" si="2"/>
        <v>9</v>
      </c>
      <c r="G13" s="21">
        <f t="shared" si="3"/>
        <v>9</v>
      </c>
      <c r="H13" s="12"/>
      <c r="I13" s="21">
        <f t="shared" si="4"/>
        <v>1</v>
      </c>
      <c r="J13" s="21">
        <f t="shared" si="4"/>
        <v>1</v>
      </c>
      <c r="L13" s="14">
        <v>1207343</v>
      </c>
      <c r="M13" s="14">
        <v>1140793</v>
      </c>
      <c r="N13" s="15"/>
    </row>
    <row r="14" spans="1:14" ht="12.75">
      <c r="A14" s="8">
        <v>12</v>
      </c>
      <c r="B14" s="7" t="s">
        <v>14</v>
      </c>
      <c r="C14" s="21">
        <f t="shared" si="0"/>
        <v>6</v>
      </c>
      <c r="D14" s="21">
        <f t="shared" si="1"/>
        <v>6</v>
      </c>
      <c r="E14" s="23"/>
      <c r="F14" s="21">
        <f t="shared" si="2"/>
        <v>5</v>
      </c>
      <c r="G14" s="21">
        <f t="shared" si="3"/>
        <v>5</v>
      </c>
      <c r="H14" s="12"/>
      <c r="I14" s="21">
        <f t="shared" si="4"/>
        <v>1</v>
      </c>
      <c r="J14" s="21">
        <f t="shared" si="4"/>
        <v>1</v>
      </c>
      <c r="L14" s="14">
        <v>573282</v>
      </c>
      <c r="M14" s="14">
        <v>501237</v>
      </c>
      <c r="N14" s="15"/>
    </row>
    <row r="15" spans="1:14" ht="12.75">
      <c r="A15" s="8">
        <v>13</v>
      </c>
      <c r="B15" s="7" t="s">
        <v>15</v>
      </c>
      <c r="C15" s="21">
        <f t="shared" si="0"/>
        <v>5</v>
      </c>
      <c r="D15" s="21">
        <f t="shared" si="1"/>
        <v>5</v>
      </c>
      <c r="E15" s="23"/>
      <c r="F15" s="21">
        <f t="shared" si="2"/>
        <v>5</v>
      </c>
      <c r="G15" s="21">
        <f t="shared" si="3"/>
        <v>5</v>
      </c>
      <c r="H15" s="12"/>
      <c r="I15" s="21">
        <f t="shared" si="4"/>
        <v>0</v>
      </c>
      <c r="J15" s="21">
        <f t="shared" si="4"/>
        <v>0</v>
      </c>
      <c r="L15" s="14">
        <v>510122</v>
      </c>
      <c r="M15" s="14">
        <v>484338</v>
      </c>
      <c r="N15" s="15"/>
    </row>
    <row r="16" spans="1:14" ht="12.75">
      <c r="A16" s="8">
        <v>14</v>
      </c>
      <c r="B16" s="7" t="s">
        <v>16</v>
      </c>
      <c r="C16" s="21">
        <f t="shared" si="0"/>
        <v>7</v>
      </c>
      <c r="D16" s="21">
        <f t="shared" si="1"/>
        <v>7</v>
      </c>
      <c r="E16" s="23"/>
      <c r="F16" s="21">
        <f t="shared" si="2"/>
        <v>6</v>
      </c>
      <c r="G16" s="21">
        <f t="shared" si="3"/>
        <v>7</v>
      </c>
      <c r="H16" s="12"/>
      <c r="I16" s="21">
        <f t="shared" si="4"/>
        <v>1</v>
      </c>
      <c r="J16" s="21">
        <f t="shared" si="4"/>
        <v>0</v>
      </c>
      <c r="L16" s="14">
        <v>792182</v>
      </c>
      <c r="M16" s="14">
        <v>771131</v>
      </c>
      <c r="N16" s="15"/>
    </row>
    <row r="17" spans="1:14" ht="12.75">
      <c r="A17" s="8">
        <v>15</v>
      </c>
      <c r="B17" s="7" t="s">
        <v>53</v>
      </c>
      <c r="C17" s="21">
        <f t="shared" si="0"/>
        <v>10</v>
      </c>
      <c r="D17" s="21">
        <f t="shared" si="1"/>
        <v>10</v>
      </c>
      <c r="E17" s="23"/>
      <c r="F17" s="21">
        <f t="shared" si="2"/>
        <v>8</v>
      </c>
      <c r="G17" s="21">
        <f t="shared" si="3"/>
        <v>9</v>
      </c>
      <c r="H17" s="12"/>
      <c r="I17" s="21">
        <f t="shared" si="4"/>
        <v>2</v>
      </c>
      <c r="J17" s="21">
        <f t="shared" si="4"/>
        <v>1</v>
      </c>
      <c r="L17" s="14">
        <v>1132792</v>
      </c>
      <c r="M17" s="14">
        <v>1111886</v>
      </c>
      <c r="N17" s="15"/>
    </row>
    <row r="18" spans="1:14" ht="12.75">
      <c r="A18" s="8">
        <v>16</v>
      </c>
      <c r="B18" s="7" t="s">
        <v>17</v>
      </c>
      <c r="C18" s="21">
        <f t="shared" si="0"/>
        <v>3</v>
      </c>
      <c r="D18" s="21">
        <f t="shared" si="1"/>
        <v>3</v>
      </c>
      <c r="E18" s="23"/>
      <c r="F18" s="21">
        <f t="shared" si="2"/>
        <v>3</v>
      </c>
      <c r="G18" s="21">
        <f t="shared" si="3"/>
        <v>3</v>
      </c>
      <c r="H18" s="12"/>
      <c r="I18" s="21">
        <f t="shared" si="4"/>
        <v>0</v>
      </c>
      <c r="J18" s="21">
        <f t="shared" si="4"/>
        <v>0</v>
      </c>
      <c r="L18" s="14">
        <v>211375</v>
      </c>
      <c r="M18" s="14">
        <v>201614</v>
      </c>
      <c r="N18" s="15"/>
    </row>
    <row r="19" spans="1:14" ht="12.75">
      <c r="A19" s="8">
        <v>17</v>
      </c>
      <c r="B19" s="7" t="s">
        <v>18</v>
      </c>
      <c r="C19" s="21">
        <f t="shared" si="0"/>
        <v>7</v>
      </c>
      <c r="D19" s="21">
        <f t="shared" si="1"/>
        <v>6</v>
      </c>
      <c r="E19" s="23"/>
      <c r="F19" s="21">
        <f t="shared" si="2"/>
        <v>6</v>
      </c>
      <c r="G19" s="21">
        <f t="shared" si="3"/>
        <v>6</v>
      </c>
      <c r="H19" s="12"/>
      <c r="I19" s="21">
        <f t="shared" si="4"/>
        <v>1</v>
      </c>
      <c r="J19" s="21">
        <f t="shared" si="4"/>
        <v>0</v>
      </c>
      <c r="L19" s="14">
        <v>706185</v>
      </c>
      <c r="M19" s="14">
        <v>598112</v>
      </c>
      <c r="N19" s="15"/>
    </row>
    <row r="20" spans="1:14" ht="12.75">
      <c r="A20" s="8">
        <v>18</v>
      </c>
      <c r="B20" s="7" t="s">
        <v>19</v>
      </c>
      <c r="C20" s="21">
        <f t="shared" si="0"/>
        <v>8</v>
      </c>
      <c r="D20" s="21">
        <f t="shared" si="1"/>
        <v>8</v>
      </c>
      <c r="E20" s="23"/>
      <c r="F20" s="21">
        <f t="shared" si="2"/>
        <v>7</v>
      </c>
      <c r="G20" s="21">
        <f t="shared" si="3"/>
        <v>7</v>
      </c>
      <c r="H20" s="12"/>
      <c r="I20" s="21">
        <f t="shared" si="4"/>
        <v>1</v>
      </c>
      <c r="J20" s="21">
        <f t="shared" si="4"/>
        <v>1</v>
      </c>
      <c r="L20" s="14">
        <v>884099</v>
      </c>
      <c r="M20" s="14">
        <v>818959</v>
      </c>
      <c r="N20" s="15"/>
    </row>
    <row r="21" spans="1:14" ht="12.75">
      <c r="A21" s="8">
        <v>19</v>
      </c>
      <c r="B21" s="7" t="s">
        <v>20</v>
      </c>
      <c r="C21" s="21">
        <f t="shared" si="0"/>
        <v>4</v>
      </c>
      <c r="D21" s="21">
        <f t="shared" si="1"/>
        <v>3</v>
      </c>
      <c r="E21" s="23"/>
      <c r="F21" s="21">
        <f t="shared" si="2"/>
        <v>3</v>
      </c>
      <c r="G21" s="21">
        <f t="shared" si="3"/>
        <v>3</v>
      </c>
      <c r="H21" s="12"/>
      <c r="I21" s="21">
        <f t="shared" si="4"/>
        <v>1</v>
      </c>
      <c r="J21" s="21">
        <f t="shared" si="4"/>
        <v>0</v>
      </c>
      <c r="L21" s="14">
        <v>224076</v>
      </c>
      <c r="M21" s="14">
        <v>177761</v>
      </c>
      <c r="N21" s="15"/>
    </row>
    <row r="22" spans="1:14" ht="12.75">
      <c r="A22" s="8">
        <v>20</v>
      </c>
      <c r="B22" s="7" t="s">
        <v>21</v>
      </c>
      <c r="C22" s="21">
        <f t="shared" si="0"/>
        <v>7</v>
      </c>
      <c r="D22" s="21">
        <f t="shared" si="1"/>
        <v>7</v>
      </c>
      <c r="E22" s="23"/>
      <c r="F22" s="21">
        <f t="shared" si="2"/>
        <v>6</v>
      </c>
      <c r="G22" s="21">
        <f t="shared" si="3"/>
        <v>6</v>
      </c>
      <c r="H22" s="12"/>
      <c r="I22" s="21">
        <f t="shared" si="4"/>
        <v>1</v>
      </c>
      <c r="J22" s="21">
        <f t="shared" si="4"/>
        <v>1</v>
      </c>
      <c r="L22" s="14">
        <v>694944</v>
      </c>
      <c r="M22" s="14">
        <v>682977</v>
      </c>
      <c r="N22" s="15"/>
    </row>
    <row r="23" spans="1:14" ht="12.75">
      <c r="A23" s="8">
        <v>21</v>
      </c>
      <c r="B23" s="7" t="s">
        <v>22</v>
      </c>
      <c r="C23" s="21">
        <f t="shared" si="0"/>
        <v>5</v>
      </c>
      <c r="D23" s="21">
        <f t="shared" si="1"/>
        <v>5</v>
      </c>
      <c r="E23" s="23"/>
      <c r="F23" s="21">
        <f t="shared" si="2"/>
        <v>5</v>
      </c>
      <c r="G23" s="21">
        <f t="shared" si="3"/>
        <v>5</v>
      </c>
      <c r="H23" s="12"/>
      <c r="I23" s="21">
        <f t="shared" si="4"/>
        <v>0</v>
      </c>
      <c r="J23" s="21">
        <f t="shared" si="4"/>
        <v>0</v>
      </c>
      <c r="L23" s="14">
        <v>497671</v>
      </c>
      <c r="M23" s="14">
        <v>464934</v>
      </c>
      <c r="N23" s="15"/>
    </row>
    <row r="24" spans="1:14" ht="12.75">
      <c r="A24" s="8">
        <v>22</v>
      </c>
      <c r="B24" s="7" t="s">
        <v>23</v>
      </c>
      <c r="C24" s="21">
        <f t="shared" si="0"/>
        <v>4</v>
      </c>
      <c r="D24" s="21">
        <f t="shared" si="1"/>
        <v>3</v>
      </c>
      <c r="E24" s="23"/>
      <c r="F24" s="21">
        <f t="shared" si="2"/>
        <v>3</v>
      </c>
      <c r="G24" s="21">
        <f t="shared" si="3"/>
        <v>3</v>
      </c>
      <c r="H24" s="12"/>
      <c r="I24" s="21">
        <f t="shared" si="4"/>
        <v>1</v>
      </c>
      <c r="J24" s="21">
        <f t="shared" si="4"/>
        <v>0</v>
      </c>
      <c r="L24" s="14">
        <v>220107</v>
      </c>
      <c r="M24" s="14">
        <v>208963</v>
      </c>
      <c r="N24" s="15"/>
    </row>
    <row r="25" spans="1:14" ht="12.75">
      <c r="A25" s="8">
        <v>23</v>
      </c>
      <c r="B25" s="7" t="s">
        <v>24</v>
      </c>
      <c r="C25" s="21">
        <f t="shared" si="0"/>
        <v>6</v>
      </c>
      <c r="D25" s="21">
        <f t="shared" si="1"/>
        <v>7</v>
      </c>
      <c r="E25" s="23"/>
      <c r="F25" s="21">
        <f t="shared" si="2"/>
        <v>6</v>
      </c>
      <c r="G25" s="21">
        <f t="shared" si="3"/>
        <v>6</v>
      </c>
      <c r="H25" s="12"/>
      <c r="I25" s="21">
        <f t="shared" si="4"/>
        <v>0</v>
      </c>
      <c r="J25" s="21">
        <f t="shared" si="4"/>
        <v>1</v>
      </c>
      <c r="L25" s="14">
        <v>664742</v>
      </c>
      <c r="M25" s="14">
        <v>647387</v>
      </c>
      <c r="N25" s="15"/>
    </row>
    <row r="26" spans="1:14" ht="12.75">
      <c r="A26" s="8">
        <v>24</v>
      </c>
      <c r="B26" s="7" t="s">
        <v>25</v>
      </c>
      <c r="C26" s="21">
        <f t="shared" si="0"/>
        <v>5</v>
      </c>
      <c r="D26" s="21">
        <f t="shared" si="1"/>
        <v>6</v>
      </c>
      <c r="E26" s="23"/>
      <c r="F26" s="21">
        <f t="shared" si="2"/>
        <v>5</v>
      </c>
      <c r="G26" s="21">
        <f t="shared" si="3"/>
        <v>5</v>
      </c>
      <c r="H26" s="12"/>
      <c r="I26" s="21">
        <f t="shared" si="4"/>
        <v>0</v>
      </c>
      <c r="J26" s="21">
        <f t="shared" si="4"/>
        <v>1</v>
      </c>
      <c r="L26" s="14">
        <v>497387</v>
      </c>
      <c r="M26" s="14">
        <v>496655</v>
      </c>
      <c r="N26" s="15"/>
    </row>
    <row r="27" spans="1:14" ht="12.75">
      <c r="A27" s="8">
        <v>25</v>
      </c>
      <c r="B27" s="7" t="s">
        <v>26</v>
      </c>
      <c r="C27" s="21">
        <f t="shared" si="0"/>
        <v>5</v>
      </c>
      <c r="D27" s="21">
        <f t="shared" si="1"/>
        <v>5</v>
      </c>
      <c r="E27" s="23"/>
      <c r="F27" s="21">
        <f t="shared" si="2"/>
        <v>4</v>
      </c>
      <c r="G27" s="21">
        <f t="shared" si="3"/>
        <v>4</v>
      </c>
      <c r="H27" s="12"/>
      <c r="I27" s="21">
        <f t="shared" si="4"/>
        <v>1</v>
      </c>
      <c r="J27" s="21">
        <f t="shared" si="4"/>
        <v>1</v>
      </c>
      <c r="L27" s="14">
        <v>414015</v>
      </c>
      <c r="M27" s="14">
        <v>371055</v>
      </c>
      <c r="N27" s="15"/>
    </row>
    <row r="28" spans="1:14" ht="12.75">
      <c r="A28" s="8">
        <v>26</v>
      </c>
      <c r="B28" s="7" t="s">
        <v>27</v>
      </c>
      <c r="C28" s="21">
        <f t="shared" si="0"/>
        <v>4</v>
      </c>
      <c r="D28" s="21">
        <f t="shared" si="1"/>
        <v>4</v>
      </c>
      <c r="E28" s="23"/>
      <c r="F28" s="21">
        <f t="shared" si="2"/>
        <v>4</v>
      </c>
      <c r="G28" s="21">
        <f t="shared" si="3"/>
        <v>4</v>
      </c>
      <c r="H28" s="12"/>
      <c r="I28" s="21">
        <f t="shared" si="4"/>
        <v>0</v>
      </c>
      <c r="J28" s="21">
        <f t="shared" si="4"/>
        <v>0</v>
      </c>
      <c r="L28" s="14">
        <v>308968</v>
      </c>
      <c r="M28" s="14">
        <v>281614</v>
      </c>
      <c r="N28" s="15"/>
    </row>
    <row r="29" spans="1:14" ht="12.75">
      <c r="A29" s="8">
        <v>27</v>
      </c>
      <c r="B29" s="7" t="s">
        <v>28</v>
      </c>
      <c r="C29" s="21">
        <f t="shared" si="0"/>
        <v>4</v>
      </c>
      <c r="D29" s="21">
        <f t="shared" si="1"/>
        <v>5</v>
      </c>
      <c r="E29" s="23"/>
      <c r="F29" s="21">
        <f t="shared" si="2"/>
        <v>4</v>
      </c>
      <c r="G29" s="21">
        <f t="shared" si="3"/>
        <v>4</v>
      </c>
      <c r="H29" s="12"/>
      <c r="I29" s="21">
        <f t="shared" si="4"/>
        <v>0</v>
      </c>
      <c r="J29" s="21">
        <f t="shared" si="4"/>
        <v>1</v>
      </c>
      <c r="L29" s="14">
        <v>355176</v>
      </c>
      <c r="M29" s="14">
        <v>361782</v>
      </c>
      <c r="N29" s="15"/>
    </row>
    <row r="30" spans="1:14" ht="12.75">
      <c r="A30" s="8">
        <v>28</v>
      </c>
      <c r="B30" s="7" t="s">
        <v>29</v>
      </c>
      <c r="C30" s="21">
        <f t="shared" si="0"/>
        <v>42</v>
      </c>
      <c r="D30" s="21">
        <f t="shared" si="1"/>
        <v>41</v>
      </c>
      <c r="E30" s="23"/>
      <c r="F30" s="21">
        <f t="shared" si="2"/>
        <v>35</v>
      </c>
      <c r="G30" s="21">
        <f t="shared" si="3"/>
        <v>35</v>
      </c>
      <c r="H30" s="12"/>
      <c r="I30" s="21">
        <f t="shared" si="4"/>
        <v>7</v>
      </c>
      <c r="J30" s="21">
        <f t="shared" si="4"/>
        <v>6</v>
      </c>
      <c r="L30" s="14">
        <v>6081689</v>
      </c>
      <c r="M30" s="14">
        <v>5527152</v>
      </c>
      <c r="N30" s="15"/>
    </row>
    <row r="31" spans="1:14" ht="12.75">
      <c r="A31" s="8">
        <v>29</v>
      </c>
      <c r="B31" s="7" t="s">
        <v>30</v>
      </c>
      <c r="C31" s="21">
        <f t="shared" si="0"/>
        <v>12</v>
      </c>
      <c r="D31" s="21">
        <f t="shared" si="1"/>
        <v>11</v>
      </c>
      <c r="E31" s="23"/>
      <c r="F31" s="21">
        <f t="shared" si="2"/>
        <v>10</v>
      </c>
      <c r="G31" s="21">
        <f t="shared" si="3"/>
        <v>10</v>
      </c>
      <c r="H31" s="12"/>
      <c r="I31" s="21">
        <f t="shared" si="4"/>
        <v>2</v>
      </c>
      <c r="J31" s="21">
        <f t="shared" si="4"/>
        <v>1</v>
      </c>
      <c r="L31" s="14">
        <v>1517523</v>
      </c>
      <c r="M31" s="14">
        <v>1330010</v>
      </c>
      <c r="N31" s="15"/>
    </row>
    <row r="32" spans="1:14" ht="12.75">
      <c r="A32" s="8">
        <v>30</v>
      </c>
      <c r="B32" s="7" t="s">
        <v>31</v>
      </c>
      <c r="C32" s="21">
        <f t="shared" si="0"/>
        <v>11</v>
      </c>
      <c r="D32" s="21">
        <f t="shared" si="1"/>
        <v>11</v>
      </c>
      <c r="E32" s="23"/>
      <c r="F32" s="21">
        <f t="shared" si="2"/>
        <v>10</v>
      </c>
      <c r="G32" s="21">
        <f t="shared" si="3"/>
        <v>9</v>
      </c>
      <c r="H32" s="12"/>
      <c r="I32" s="21">
        <f t="shared" si="4"/>
        <v>1</v>
      </c>
      <c r="J32" s="21">
        <f t="shared" si="4"/>
        <v>2</v>
      </c>
      <c r="L32" s="14">
        <v>1392117</v>
      </c>
      <c r="M32" s="14">
        <v>1226993</v>
      </c>
      <c r="N32" s="15"/>
    </row>
    <row r="33" spans="1:14" ht="12.75">
      <c r="A33" s="8">
        <v>31</v>
      </c>
      <c r="B33" s="7" t="s">
        <v>32</v>
      </c>
      <c r="C33" s="21">
        <f t="shared" si="0"/>
        <v>6</v>
      </c>
      <c r="D33" s="21">
        <f t="shared" si="1"/>
        <v>6</v>
      </c>
      <c r="E33" s="23"/>
      <c r="F33" s="21">
        <f t="shared" si="2"/>
        <v>5</v>
      </c>
      <c r="G33" s="21">
        <f t="shared" si="3"/>
        <v>5</v>
      </c>
      <c r="H33" s="12"/>
      <c r="I33" s="21">
        <f t="shared" si="4"/>
        <v>1</v>
      </c>
      <c r="J33" s="21">
        <f t="shared" si="4"/>
        <v>1</v>
      </c>
      <c r="L33" s="14">
        <v>605876</v>
      </c>
      <c r="M33" s="14">
        <v>569628</v>
      </c>
      <c r="N33" s="15"/>
    </row>
    <row r="34" spans="1:14" ht="12.75">
      <c r="A34" s="8">
        <v>32</v>
      </c>
      <c r="B34" s="7" t="s">
        <v>54</v>
      </c>
      <c r="C34" s="21">
        <f t="shared" si="0"/>
        <v>4</v>
      </c>
      <c r="D34" s="21">
        <f t="shared" si="1"/>
        <v>4</v>
      </c>
      <c r="E34" s="23"/>
      <c r="F34" s="21">
        <f t="shared" si="2"/>
        <v>4</v>
      </c>
      <c r="G34" s="21">
        <f t="shared" si="3"/>
        <v>4</v>
      </c>
      <c r="H34" s="12"/>
      <c r="I34" s="21">
        <f t="shared" si="4"/>
        <v>0</v>
      </c>
      <c r="J34" s="21">
        <f t="shared" si="4"/>
        <v>0</v>
      </c>
      <c r="L34" s="14">
        <v>336926</v>
      </c>
      <c r="M34" s="14">
        <v>343768</v>
      </c>
      <c r="N34" s="15"/>
    </row>
    <row r="35" spans="1:14" ht="12.75">
      <c r="A35" s="8">
        <v>33</v>
      </c>
      <c r="B35" s="7" t="s">
        <v>33</v>
      </c>
      <c r="C35" s="21">
        <f aca="true" t="shared" si="5" ref="C35:C52">++INT(L35*C$57/L$55+C$56)+C$59</f>
        <v>9</v>
      </c>
      <c r="D35" s="21">
        <f aca="true" t="shared" si="6" ref="D35:D52">++INT(M35*D$57/M$55+D$56)+D$59</f>
        <v>10</v>
      </c>
      <c r="E35" s="23"/>
      <c r="F35" s="21">
        <f aca="true" t="shared" si="7" ref="F35:F52">+INT(L35*F$57/L$55+F$56)+F$59</f>
        <v>8</v>
      </c>
      <c r="G35" s="21">
        <f aca="true" t="shared" si="8" ref="G35:G52">+INT(M35*G$57/M$55+G$56)+G$59</f>
        <v>8</v>
      </c>
      <c r="H35" s="12"/>
      <c r="I35" s="21">
        <f t="shared" si="4"/>
        <v>1</v>
      </c>
      <c r="J35" s="21">
        <f t="shared" si="4"/>
        <v>2</v>
      </c>
      <c r="L35" s="14">
        <v>1074862</v>
      </c>
      <c r="M35" s="14">
        <v>1073971</v>
      </c>
      <c r="N35" s="15"/>
    </row>
    <row r="36" spans="1:14" ht="12.75">
      <c r="A36" s="8">
        <v>34</v>
      </c>
      <c r="B36" s="7" t="s">
        <v>34</v>
      </c>
      <c r="C36" s="21">
        <f t="shared" si="5"/>
        <v>3</v>
      </c>
      <c r="D36" s="21">
        <f t="shared" si="6"/>
        <v>3</v>
      </c>
      <c r="E36" s="23"/>
      <c r="F36" s="21">
        <f t="shared" si="7"/>
        <v>3</v>
      </c>
      <c r="G36" s="21">
        <f t="shared" si="8"/>
        <v>3</v>
      </c>
      <c r="H36" s="12"/>
      <c r="I36" s="21">
        <f t="shared" si="4"/>
        <v>0</v>
      </c>
      <c r="J36" s="21">
        <f t="shared" si="4"/>
        <v>0</v>
      </c>
      <c r="L36" s="14">
        <v>173281</v>
      </c>
      <c r="M36" s="14">
        <v>176125</v>
      </c>
      <c r="N36" s="15"/>
    </row>
    <row r="37" spans="1:14" ht="12.75">
      <c r="A37" s="8">
        <v>35</v>
      </c>
      <c r="B37" s="7" t="s">
        <v>35</v>
      </c>
      <c r="C37" s="21">
        <f t="shared" si="5"/>
        <v>9</v>
      </c>
      <c r="D37" s="21">
        <f t="shared" si="6"/>
        <v>9</v>
      </c>
      <c r="E37" s="23"/>
      <c r="F37" s="21">
        <f t="shared" si="7"/>
        <v>8</v>
      </c>
      <c r="G37" s="21">
        <f t="shared" si="8"/>
        <v>8</v>
      </c>
      <c r="H37" s="12"/>
      <c r="I37" s="21">
        <f t="shared" si="4"/>
        <v>1</v>
      </c>
      <c r="J37" s="21">
        <f t="shared" si="4"/>
        <v>1</v>
      </c>
      <c r="L37" s="14">
        <v>1042131</v>
      </c>
      <c r="M37" s="14">
        <v>951037</v>
      </c>
      <c r="N37" s="15"/>
    </row>
    <row r="38" spans="1:14" ht="12.75">
      <c r="A38" s="8">
        <v>36</v>
      </c>
      <c r="B38" s="7" t="s">
        <v>36</v>
      </c>
      <c r="C38" s="21">
        <f t="shared" si="5"/>
        <v>8</v>
      </c>
      <c r="D38" s="21">
        <f t="shared" si="6"/>
        <v>9</v>
      </c>
      <c r="E38" s="23"/>
      <c r="F38" s="21">
        <f t="shared" si="7"/>
        <v>7</v>
      </c>
      <c r="G38" s="58">
        <v>7</v>
      </c>
      <c r="H38" s="12"/>
      <c r="I38" s="21">
        <f t="shared" si="4"/>
        <v>1</v>
      </c>
      <c r="J38" s="21">
        <f t="shared" si="4"/>
        <v>2</v>
      </c>
      <c r="L38" s="14">
        <v>947639</v>
      </c>
      <c r="M38" s="14">
        <v>919934</v>
      </c>
      <c r="N38" s="15"/>
    </row>
    <row r="39" spans="1:14" ht="12.75">
      <c r="A39" s="8">
        <v>37</v>
      </c>
      <c r="B39" s="7" t="s">
        <v>37</v>
      </c>
      <c r="C39" s="21">
        <f t="shared" si="5"/>
        <v>4</v>
      </c>
      <c r="D39" s="21">
        <f t="shared" si="6"/>
        <v>4</v>
      </c>
      <c r="E39" s="23"/>
      <c r="F39" s="21">
        <f t="shared" si="7"/>
        <v>4</v>
      </c>
      <c r="G39" s="21">
        <f t="shared" si="8"/>
        <v>4</v>
      </c>
      <c r="H39" s="12"/>
      <c r="I39" s="21">
        <f t="shared" si="4"/>
        <v>0</v>
      </c>
      <c r="J39" s="21">
        <f t="shared" si="4"/>
        <v>0</v>
      </c>
      <c r="L39" s="14">
        <v>351326</v>
      </c>
      <c r="M39" s="14">
        <v>347120</v>
      </c>
      <c r="N39" s="15"/>
    </row>
    <row r="40" spans="1:14" ht="12.75">
      <c r="A40" s="8">
        <v>38</v>
      </c>
      <c r="B40" s="7" t="s">
        <v>38</v>
      </c>
      <c r="C40" s="21">
        <f t="shared" si="5"/>
        <v>9</v>
      </c>
      <c r="D40" s="21">
        <f t="shared" si="6"/>
        <v>8</v>
      </c>
      <c r="E40" s="23"/>
      <c r="F40" s="21">
        <f t="shared" si="7"/>
        <v>7</v>
      </c>
      <c r="G40" s="21">
        <f t="shared" si="8"/>
        <v>7</v>
      </c>
      <c r="H40" s="12"/>
      <c r="I40" s="21">
        <f t="shared" si="4"/>
        <v>2</v>
      </c>
      <c r="J40" s="21">
        <f t="shared" si="4"/>
        <v>1</v>
      </c>
      <c r="L40" s="14">
        <v>983820</v>
      </c>
      <c r="M40" s="14">
        <v>892718</v>
      </c>
      <c r="N40" s="15"/>
    </row>
    <row r="41" spans="1:14" ht="12.75">
      <c r="A41" s="8">
        <v>39</v>
      </c>
      <c r="B41" s="7" t="s">
        <v>39</v>
      </c>
      <c r="C41" s="21">
        <f t="shared" si="5"/>
        <v>6</v>
      </c>
      <c r="D41" s="21">
        <f t="shared" si="6"/>
        <v>6</v>
      </c>
      <c r="E41" s="23"/>
      <c r="F41" s="21">
        <f t="shared" si="7"/>
        <v>5</v>
      </c>
      <c r="G41" s="21">
        <f t="shared" si="8"/>
        <v>5</v>
      </c>
      <c r="H41" s="12"/>
      <c r="I41" s="21">
        <f t="shared" si="4"/>
        <v>1</v>
      </c>
      <c r="J41" s="21">
        <f t="shared" si="4"/>
        <v>1</v>
      </c>
      <c r="L41" s="14">
        <v>572824</v>
      </c>
      <c r="M41" s="14">
        <v>542275</v>
      </c>
      <c r="N41" s="15"/>
    </row>
    <row r="42" spans="1:14" ht="12.75">
      <c r="A42" s="8">
        <v>40</v>
      </c>
      <c r="B42" s="7" t="s">
        <v>40</v>
      </c>
      <c r="C42" s="21">
        <f t="shared" si="5"/>
        <v>3</v>
      </c>
      <c r="D42" s="21">
        <f t="shared" si="6"/>
        <v>3</v>
      </c>
      <c r="E42" s="23"/>
      <c r="F42" s="21">
        <f t="shared" si="7"/>
        <v>3</v>
      </c>
      <c r="G42" s="21">
        <f t="shared" si="8"/>
        <v>3</v>
      </c>
      <c r="H42" s="12"/>
      <c r="I42" s="21">
        <f t="shared" si="4"/>
        <v>0</v>
      </c>
      <c r="J42" s="21">
        <f t="shared" si="4"/>
        <v>0</v>
      </c>
      <c r="L42" s="14">
        <v>159322</v>
      </c>
      <c r="M42" s="14">
        <v>149286</v>
      </c>
      <c r="N42" s="15"/>
    </row>
    <row r="43" spans="1:14" ht="12.75">
      <c r="A43" s="8">
        <v>41</v>
      </c>
      <c r="B43" s="7" t="s">
        <v>41</v>
      </c>
      <c r="C43" s="21">
        <f t="shared" si="5"/>
        <v>14</v>
      </c>
      <c r="D43" s="21">
        <f t="shared" si="6"/>
        <v>15</v>
      </c>
      <c r="E43" s="23"/>
      <c r="F43" s="21">
        <f t="shared" si="7"/>
        <v>12</v>
      </c>
      <c r="G43" s="21">
        <f t="shared" si="8"/>
        <v>12</v>
      </c>
      <c r="H43" s="12"/>
      <c r="I43" s="21">
        <f t="shared" si="4"/>
        <v>2</v>
      </c>
      <c r="J43" s="21">
        <f t="shared" si="4"/>
        <v>3</v>
      </c>
      <c r="L43" s="14">
        <v>1849268</v>
      </c>
      <c r="M43" s="14">
        <v>1758720</v>
      </c>
      <c r="N43" s="15"/>
    </row>
    <row r="44" spans="1:14" ht="12.75">
      <c r="A44" s="8">
        <v>42</v>
      </c>
      <c r="B44" s="7" t="s">
        <v>42</v>
      </c>
      <c r="C44" s="21">
        <f t="shared" si="5"/>
        <v>3</v>
      </c>
      <c r="D44" s="21">
        <f t="shared" si="6"/>
        <v>3</v>
      </c>
      <c r="E44" s="23"/>
      <c r="F44" s="58">
        <v>2</v>
      </c>
      <c r="G44" s="21">
        <f t="shared" si="8"/>
        <v>3</v>
      </c>
      <c r="H44" s="12"/>
      <c r="I44" s="21">
        <f t="shared" si="4"/>
        <v>1</v>
      </c>
      <c r="J44" s="21">
        <f t="shared" si="4"/>
        <v>0</v>
      </c>
      <c r="L44" s="14">
        <v>93593</v>
      </c>
      <c r="M44" s="14">
        <v>91487</v>
      </c>
      <c r="N44" s="15"/>
    </row>
    <row r="45" spans="1:14" ht="12.75">
      <c r="A45" s="8">
        <v>43</v>
      </c>
      <c r="B45" s="7" t="s">
        <v>43</v>
      </c>
      <c r="C45" s="21">
        <f t="shared" si="5"/>
        <v>7</v>
      </c>
      <c r="D45" s="21">
        <f t="shared" si="6"/>
        <v>6</v>
      </c>
      <c r="E45" s="23"/>
      <c r="F45" s="21">
        <f t="shared" si="7"/>
        <v>6</v>
      </c>
      <c r="G45" s="21">
        <f t="shared" si="8"/>
        <v>6</v>
      </c>
      <c r="H45" s="12"/>
      <c r="I45" s="21">
        <f t="shared" si="4"/>
        <v>1</v>
      </c>
      <c r="J45" s="21">
        <f t="shared" si="4"/>
        <v>0</v>
      </c>
      <c r="L45" s="14">
        <v>757795</v>
      </c>
      <c r="M45" s="14">
        <v>631156</v>
      </c>
      <c r="N45" s="15"/>
    </row>
    <row r="46" spans="1:14" ht="12.75">
      <c r="A46" s="8">
        <v>44</v>
      </c>
      <c r="B46" s="7" t="s">
        <v>44</v>
      </c>
      <c r="C46" s="21">
        <f t="shared" si="5"/>
        <v>3</v>
      </c>
      <c r="D46" s="21">
        <f t="shared" si="6"/>
        <v>3</v>
      </c>
      <c r="E46" s="23"/>
      <c r="F46" s="21">
        <f t="shared" si="7"/>
        <v>3</v>
      </c>
      <c r="G46" s="21">
        <f t="shared" si="8"/>
        <v>3</v>
      </c>
      <c r="H46" s="12"/>
      <c r="I46" s="21">
        <f t="shared" si="4"/>
        <v>0</v>
      </c>
      <c r="J46" s="21">
        <f t="shared" si="4"/>
        <v>0</v>
      </c>
      <c r="L46" s="14">
        <v>144046</v>
      </c>
      <c r="M46" s="14">
        <v>137342</v>
      </c>
      <c r="N46" s="15"/>
    </row>
    <row r="47" spans="1:14" ht="12.75">
      <c r="A47" s="8">
        <v>45</v>
      </c>
      <c r="B47" s="7" t="s">
        <v>45</v>
      </c>
      <c r="C47" s="21">
        <f t="shared" si="5"/>
        <v>6</v>
      </c>
      <c r="D47" s="21">
        <f t="shared" si="6"/>
        <v>6</v>
      </c>
      <c r="E47" s="23"/>
      <c r="F47" s="58">
        <v>6</v>
      </c>
      <c r="G47" s="21">
        <f t="shared" si="8"/>
        <v>5</v>
      </c>
      <c r="H47" s="12"/>
      <c r="I47" s="21">
        <f t="shared" si="4"/>
        <v>0</v>
      </c>
      <c r="J47" s="21">
        <f t="shared" si="4"/>
        <v>1</v>
      </c>
      <c r="L47" s="14">
        <v>639621</v>
      </c>
      <c r="M47" s="14">
        <v>546538</v>
      </c>
      <c r="N47" s="15"/>
    </row>
    <row r="48" spans="1:14" ht="12.75">
      <c r="A48" s="8">
        <v>46</v>
      </c>
      <c r="B48" s="7" t="s">
        <v>46</v>
      </c>
      <c r="C48" s="21">
        <f t="shared" si="5"/>
        <v>18</v>
      </c>
      <c r="D48" s="21">
        <f t="shared" si="6"/>
        <v>18</v>
      </c>
      <c r="E48" s="23"/>
      <c r="F48" s="21">
        <f t="shared" si="7"/>
        <v>16</v>
      </c>
      <c r="G48" s="21">
        <f t="shared" si="8"/>
        <v>16</v>
      </c>
      <c r="H48" s="12"/>
      <c r="I48" s="21">
        <f t="shared" si="4"/>
        <v>2</v>
      </c>
      <c r="J48" s="21">
        <f t="shared" si="4"/>
        <v>2</v>
      </c>
      <c r="L48" s="14">
        <v>2486483</v>
      </c>
      <c r="M48" s="14">
        <v>2267503</v>
      </c>
      <c r="N48" s="15"/>
    </row>
    <row r="49" spans="1:14" ht="12.75">
      <c r="A49" s="8">
        <v>47</v>
      </c>
      <c r="B49" s="7" t="s">
        <v>47</v>
      </c>
      <c r="C49" s="21">
        <f t="shared" si="5"/>
        <v>5</v>
      </c>
      <c r="D49" s="21">
        <f t="shared" si="6"/>
        <v>6</v>
      </c>
      <c r="E49" s="23"/>
      <c r="F49" s="21">
        <f t="shared" si="7"/>
        <v>5</v>
      </c>
      <c r="G49" s="21">
        <f t="shared" si="8"/>
        <v>5</v>
      </c>
      <c r="H49" s="12"/>
      <c r="I49" s="21">
        <f t="shared" si="4"/>
        <v>0</v>
      </c>
      <c r="J49" s="21">
        <f t="shared" si="4"/>
        <v>1</v>
      </c>
      <c r="L49" s="14">
        <v>521661</v>
      </c>
      <c r="M49" s="14">
        <v>501157</v>
      </c>
      <c r="N49" s="15"/>
    </row>
    <row r="50" spans="1:14" ht="12.75">
      <c r="A50" s="8">
        <v>48</v>
      </c>
      <c r="B50" s="7" t="s">
        <v>48</v>
      </c>
      <c r="C50" s="21">
        <f t="shared" si="5"/>
        <v>10</v>
      </c>
      <c r="D50" s="21">
        <f t="shared" si="6"/>
        <v>10</v>
      </c>
      <c r="E50" s="23"/>
      <c r="F50" s="21">
        <f t="shared" si="7"/>
        <v>8</v>
      </c>
      <c r="G50" s="21">
        <f t="shared" si="8"/>
        <v>9</v>
      </c>
      <c r="H50" s="12"/>
      <c r="I50" s="21">
        <f t="shared" si="4"/>
        <v>2</v>
      </c>
      <c r="J50" s="21">
        <f t="shared" si="4"/>
        <v>1</v>
      </c>
      <c r="L50" s="14">
        <v>1141457</v>
      </c>
      <c r="M50" s="14">
        <v>1133444</v>
      </c>
      <c r="N50" s="15"/>
    </row>
    <row r="51" spans="1:14" ht="12.75">
      <c r="A51" s="8">
        <v>49</v>
      </c>
      <c r="B51" s="7" t="s">
        <v>49</v>
      </c>
      <c r="C51" s="21">
        <f t="shared" si="5"/>
        <v>3</v>
      </c>
      <c r="D51" s="21">
        <f t="shared" si="6"/>
        <v>3</v>
      </c>
      <c r="E51" s="23"/>
      <c r="F51" s="21">
        <f t="shared" si="7"/>
        <v>3</v>
      </c>
      <c r="G51" s="21">
        <f t="shared" si="8"/>
        <v>3</v>
      </c>
      <c r="H51" s="12"/>
      <c r="I51" s="21">
        <f t="shared" si="4"/>
        <v>0</v>
      </c>
      <c r="J51" s="21">
        <f t="shared" si="4"/>
        <v>0</v>
      </c>
      <c r="L51" s="14">
        <v>197237</v>
      </c>
      <c r="M51" s="14">
        <v>200678</v>
      </c>
      <c r="N51" s="15"/>
    </row>
    <row r="52" spans="1:14" ht="12.75">
      <c r="A52" s="8">
        <v>50</v>
      </c>
      <c r="B52" s="7" t="s">
        <v>50</v>
      </c>
      <c r="C52" s="21">
        <f t="shared" si="5"/>
        <v>8</v>
      </c>
      <c r="D52" s="21">
        <f t="shared" si="6"/>
        <v>8</v>
      </c>
      <c r="E52" s="23"/>
      <c r="F52" s="21">
        <f t="shared" si="7"/>
        <v>7</v>
      </c>
      <c r="G52" s="21">
        <f t="shared" si="8"/>
        <v>7</v>
      </c>
      <c r="H52" s="12"/>
      <c r="I52" s="21">
        <f t="shared" si="4"/>
        <v>1</v>
      </c>
      <c r="J52" s="21">
        <f t="shared" si="4"/>
        <v>1</v>
      </c>
      <c r="L52" s="14">
        <v>932502</v>
      </c>
      <c r="M52" s="14">
        <v>871209</v>
      </c>
      <c r="N52" s="15"/>
    </row>
    <row r="53" spans="1:13" ht="12.75">
      <c r="A53" s="8">
        <v>51</v>
      </c>
      <c r="B53" s="7" t="s">
        <v>51</v>
      </c>
      <c r="C53" s="21">
        <v>1</v>
      </c>
      <c r="D53" s="21">
        <v>1</v>
      </c>
      <c r="E53" s="23"/>
      <c r="F53" s="21">
        <v>1</v>
      </c>
      <c r="G53" s="21">
        <v>1</v>
      </c>
      <c r="H53" s="12"/>
      <c r="I53" s="21">
        <f t="shared" si="4"/>
        <v>0</v>
      </c>
      <c r="J53" s="21">
        <f t="shared" si="4"/>
        <v>0</v>
      </c>
      <c r="L53" s="14">
        <v>76603</v>
      </c>
      <c r="M53" s="14">
        <v>76152</v>
      </c>
    </row>
    <row r="54" spans="1:13" ht="12.75">
      <c r="A54" s="9">
        <v>52</v>
      </c>
      <c r="B54" s="10" t="s">
        <v>52</v>
      </c>
      <c r="C54" s="21">
        <v>1</v>
      </c>
      <c r="D54" s="21">
        <v>1</v>
      </c>
      <c r="E54" s="23"/>
      <c r="F54" s="21">
        <v>1</v>
      </c>
      <c r="G54" s="21">
        <v>1</v>
      </c>
      <c r="H54" s="12"/>
      <c r="I54" s="21">
        <f t="shared" si="4"/>
        <v>0</v>
      </c>
      <c r="J54" s="21">
        <f t="shared" si="4"/>
        <v>0</v>
      </c>
      <c r="L54" s="14">
        <v>69440</v>
      </c>
      <c r="M54" s="14">
        <v>69184</v>
      </c>
    </row>
    <row r="55" spans="1:13" ht="12.75">
      <c r="A55" s="3"/>
      <c r="B55" s="2" t="s">
        <v>1</v>
      </c>
      <c r="C55" s="16">
        <f>SUM(C3:C54)</f>
        <v>399</v>
      </c>
      <c r="D55" s="16">
        <f>SUM(D3:D54)</f>
        <v>399</v>
      </c>
      <c r="F55" s="16">
        <f>SUM(F3:F54)</f>
        <v>350</v>
      </c>
      <c r="G55" s="16">
        <f>SUM(G3:G54)</f>
        <v>350</v>
      </c>
      <c r="I55" s="16">
        <f>SUM(I3:I54)</f>
        <v>49</v>
      </c>
      <c r="J55" s="16">
        <f>SUM(J3:J54)</f>
        <v>49</v>
      </c>
      <c r="L55" s="11">
        <f>SUM(L3:L54)</f>
        <v>45200737</v>
      </c>
      <c r="M55" s="11">
        <f>SUM(M3:M54)</f>
        <v>41837894</v>
      </c>
    </row>
    <row r="56" spans="3:10" ht="12.75">
      <c r="C56" s="24">
        <v>0.57</v>
      </c>
      <c r="D56" s="25">
        <v>0.516</v>
      </c>
      <c r="E56" s="26"/>
      <c r="F56" s="24">
        <v>0.49</v>
      </c>
      <c r="G56" s="25">
        <v>0.56</v>
      </c>
      <c r="I56"/>
      <c r="J56"/>
    </row>
    <row r="57" spans="3:10" ht="12.75">
      <c r="C57" s="21">
        <f>+C58-50*C59-C53-C54</f>
        <v>297</v>
      </c>
      <c r="D57" s="21">
        <f>+D58-50*D59-D53-D54</f>
        <v>297</v>
      </c>
      <c r="F57" s="21">
        <f>+F58-50*F59-F53-F54</f>
        <v>248</v>
      </c>
      <c r="G57" s="21">
        <f>+G58-50*G59-G53-G54</f>
        <v>248</v>
      </c>
      <c r="I57"/>
      <c r="J57"/>
    </row>
    <row r="58" spans="3:10" ht="12.75">
      <c r="C58" s="21">
        <v>399</v>
      </c>
      <c r="D58" s="21">
        <v>399</v>
      </c>
      <c r="F58" s="21">
        <v>350</v>
      </c>
      <c r="G58" s="21">
        <v>350</v>
      </c>
      <c r="I58"/>
      <c r="J58"/>
    </row>
    <row r="59" spans="3:10" ht="12.75">
      <c r="C59" s="22">
        <v>2</v>
      </c>
      <c r="D59" s="22">
        <v>2</v>
      </c>
      <c r="F59" s="22">
        <v>2</v>
      </c>
      <c r="G59" s="22">
        <v>2</v>
      </c>
      <c r="I59"/>
      <c r="J59"/>
    </row>
  </sheetData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6" r:id="rId1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showGridLines="0" showZeros="0" zoomScale="90" zoomScaleNormal="9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3.7109375" style="0" customWidth="1"/>
    <col min="2" max="2" width="18.7109375" style="0" customWidth="1"/>
    <col min="3" max="4" width="8.7109375" style="19" customWidth="1"/>
    <col min="5" max="5" width="1.7109375" style="19" customWidth="1"/>
    <col min="6" max="7" width="8.7109375" style="19" customWidth="1"/>
    <col min="8" max="8" width="1.7109375" style="0" customWidth="1"/>
    <col min="9" max="10" width="8.7109375" style="19" customWidth="1"/>
    <col min="11" max="11" width="1.7109375" style="0" customWidth="1"/>
    <col min="12" max="13" width="9.7109375" style="12" customWidth="1"/>
    <col min="14" max="14" width="3.8515625" style="0" customWidth="1"/>
  </cols>
  <sheetData>
    <row r="1" spans="1:13" ht="15.75">
      <c r="A1" s="1" t="s">
        <v>60</v>
      </c>
      <c r="B1" s="2"/>
      <c r="C1" s="18" t="s">
        <v>55</v>
      </c>
      <c r="D1" s="18"/>
      <c r="F1" s="18" t="s">
        <v>56</v>
      </c>
      <c r="G1" s="18"/>
      <c r="I1" s="18" t="s">
        <v>59</v>
      </c>
      <c r="J1" s="18"/>
      <c r="L1" s="116" t="s">
        <v>2</v>
      </c>
      <c r="M1" s="117"/>
    </row>
    <row r="2" spans="1:13" ht="12.75">
      <c r="A2" s="3" t="s">
        <v>0</v>
      </c>
      <c r="B2" s="2"/>
      <c r="C2" s="20" t="s">
        <v>57</v>
      </c>
      <c r="D2" s="20" t="s">
        <v>58</v>
      </c>
      <c r="F2" s="20" t="s">
        <v>57</v>
      </c>
      <c r="G2" s="20" t="s">
        <v>58</v>
      </c>
      <c r="I2" s="20" t="s">
        <v>57</v>
      </c>
      <c r="J2" s="20" t="s">
        <v>58</v>
      </c>
      <c r="L2" s="17">
        <v>2007</v>
      </c>
      <c r="M2" s="17">
        <v>2002</v>
      </c>
    </row>
    <row r="3" spans="1:15" ht="12.75">
      <c r="A3" s="4">
        <v>1</v>
      </c>
      <c r="B3" s="5" t="s">
        <v>3</v>
      </c>
      <c r="C3" s="21">
        <f aca="true" t="shared" si="0" ref="C3:C34">++INT(L3*C$57/L$55+C$56)+C$59</f>
        <v>3</v>
      </c>
      <c r="D3" s="21">
        <f aca="true" t="shared" si="1" ref="D3:D34">++INT(M3*D$57/M$55+D$56)+D$59</f>
        <v>3</v>
      </c>
      <c r="E3" s="23"/>
      <c r="F3" s="21">
        <f aca="true" t="shared" si="2" ref="F3:G8">+INT(L3*F$57/L$55+F$56)+F$59</f>
        <v>4</v>
      </c>
      <c r="G3" s="21">
        <f t="shared" si="2"/>
        <v>4</v>
      </c>
      <c r="H3" s="12"/>
      <c r="I3" s="21">
        <f aca="true" t="shared" si="3" ref="I3:I34">+C3-F3</f>
        <v>-1</v>
      </c>
      <c r="J3" s="21">
        <f aca="true" t="shared" si="4" ref="J3:J34">+D3-G3</f>
        <v>-1</v>
      </c>
      <c r="L3" s="13">
        <v>305459</v>
      </c>
      <c r="M3" s="13">
        <v>291860</v>
      </c>
      <c r="N3" s="15"/>
      <c r="O3" s="12"/>
    </row>
    <row r="4" spans="1:15" ht="12.75">
      <c r="A4" s="6">
        <v>2</v>
      </c>
      <c r="B4" s="7" t="s">
        <v>4</v>
      </c>
      <c r="C4" s="21">
        <f t="shared" si="0"/>
        <v>4</v>
      </c>
      <c r="D4" s="21">
        <f t="shared" si="1"/>
        <v>4</v>
      </c>
      <c r="E4" s="23"/>
      <c r="F4" s="21">
        <f t="shared" si="2"/>
        <v>4</v>
      </c>
      <c r="G4" s="21">
        <f t="shared" si="2"/>
        <v>4</v>
      </c>
      <c r="H4" s="12"/>
      <c r="I4" s="21">
        <f t="shared" si="3"/>
        <v>0</v>
      </c>
      <c r="J4" s="21">
        <f t="shared" si="4"/>
        <v>0</v>
      </c>
      <c r="L4" s="14">
        <v>392110</v>
      </c>
      <c r="M4" s="14">
        <v>371787</v>
      </c>
      <c r="N4" s="15"/>
      <c r="O4" s="12"/>
    </row>
    <row r="5" spans="1:15" ht="12.75">
      <c r="A5" s="6">
        <v>3</v>
      </c>
      <c r="B5" s="7" t="s">
        <v>5</v>
      </c>
      <c r="C5" s="21">
        <f t="shared" si="0"/>
        <v>15</v>
      </c>
      <c r="D5" s="21">
        <f t="shared" si="1"/>
        <v>14</v>
      </c>
      <c r="E5" s="23"/>
      <c r="F5" s="21">
        <f t="shared" si="2"/>
        <v>12</v>
      </c>
      <c r="G5" s="21">
        <f t="shared" si="2"/>
        <v>11</v>
      </c>
      <c r="H5" s="12"/>
      <c r="I5" s="21">
        <f t="shared" si="3"/>
        <v>3</v>
      </c>
      <c r="J5" s="21">
        <f t="shared" si="4"/>
        <v>3</v>
      </c>
      <c r="L5" s="14">
        <v>1825264</v>
      </c>
      <c r="M5" s="14">
        <v>1557968</v>
      </c>
      <c r="N5" s="15"/>
      <c r="O5" s="12"/>
    </row>
    <row r="6" spans="1:15" ht="12.75">
      <c r="A6" s="6">
        <v>4</v>
      </c>
      <c r="B6" s="7" t="s">
        <v>6</v>
      </c>
      <c r="C6" s="21">
        <f t="shared" si="0"/>
        <v>6</v>
      </c>
      <c r="D6" s="21">
        <f t="shared" si="1"/>
        <v>6</v>
      </c>
      <c r="E6" s="23"/>
      <c r="F6" s="21">
        <f t="shared" si="2"/>
        <v>6</v>
      </c>
      <c r="G6" s="21">
        <f t="shared" si="2"/>
        <v>5</v>
      </c>
      <c r="H6" s="12"/>
      <c r="I6" s="21">
        <f t="shared" si="3"/>
        <v>0</v>
      </c>
      <c r="J6" s="21">
        <f t="shared" si="4"/>
        <v>1</v>
      </c>
      <c r="L6" s="14">
        <v>646633</v>
      </c>
      <c r="M6" s="14">
        <v>546498</v>
      </c>
      <c r="N6" s="15"/>
      <c r="O6" s="12"/>
    </row>
    <row r="7" spans="1:15" ht="12.75">
      <c r="A7" s="6">
        <v>5</v>
      </c>
      <c r="B7" s="7" t="s">
        <v>7</v>
      </c>
      <c r="C7" s="21">
        <f t="shared" si="0"/>
        <v>2</v>
      </c>
      <c r="D7" s="21">
        <f t="shared" si="1"/>
        <v>2</v>
      </c>
      <c r="E7" s="23"/>
      <c r="F7" s="21">
        <f t="shared" si="2"/>
        <v>3</v>
      </c>
      <c r="G7" s="21">
        <f t="shared" si="2"/>
        <v>3</v>
      </c>
      <c r="H7" s="12"/>
      <c r="I7" s="21">
        <f t="shared" si="3"/>
        <v>-1</v>
      </c>
      <c r="J7" s="21">
        <f t="shared" si="4"/>
        <v>-1</v>
      </c>
      <c r="L7" s="14">
        <v>168638</v>
      </c>
      <c r="M7" s="14">
        <v>165138</v>
      </c>
      <c r="N7" s="15"/>
      <c r="O7" s="12"/>
    </row>
    <row r="8" spans="1:15" ht="12.75">
      <c r="A8" s="6">
        <v>6</v>
      </c>
      <c r="B8" s="7" t="s">
        <v>8</v>
      </c>
      <c r="C8" s="21">
        <f t="shared" si="0"/>
        <v>6</v>
      </c>
      <c r="D8" s="21">
        <f t="shared" si="1"/>
        <v>7</v>
      </c>
      <c r="E8" s="23"/>
      <c r="F8" s="21">
        <f t="shared" si="2"/>
        <v>6</v>
      </c>
      <c r="G8" s="21">
        <f t="shared" si="2"/>
        <v>6</v>
      </c>
      <c r="H8" s="12"/>
      <c r="I8" s="21">
        <f t="shared" si="3"/>
        <v>0</v>
      </c>
      <c r="J8" s="21">
        <f t="shared" si="4"/>
        <v>1</v>
      </c>
      <c r="L8" s="14">
        <v>678459</v>
      </c>
      <c r="M8" s="14">
        <v>662808</v>
      </c>
      <c r="N8" s="15"/>
      <c r="O8" s="12"/>
    </row>
    <row r="9" spans="1:15" ht="12.75">
      <c r="A9" s="6">
        <v>7</v>
      </c>
      <c r="B9" s="7" t="s">
        <v>9</v>
      </c>
      <c r="C9" s="21">
        <f t="shared" si="0"/>
        <v>9</v>
      </c>
      <c r="D9" s="21">
        <f t="shared" si="1"/>
        <v>9</v>
      </c>
      <c r="E9" s="23"/>
      <c r="F9" s="21">
        <f aca="true" t="shared" si="5" ref="F9:F52">+INT(L9*F$57/L$55+F$56)+F$59</f>
        <v>8</v>
      </c>
      <c r="G9" s="58">
        <v>8</v>
      </c>
      <c r="H9" s="12"/>
      <c r="I9" s="21">
        <f t="shared" si="3"/>
        <v>1</v>
      </c>
      <c r="J9" s="21">
        <f t="shared" si="4"/>
        <v>1</v>
      </c>
      <c r="L9" s="14">
        <v>1030650</v>
      </c>
      <c r="M9" s="14">
        <v>916968</v>
      </c>
      <c r="N9" s="15"/>
      <c r="O9" s="12"/>
    </row>
    <row r="10" spans="1:15" ht="12.75">
      <c r="A10" s="6">
        <v>8</v>
      </c>
      <c r="B10" s="7" t="s">
        <v>10</v>
      </c>
      <c r="C10" s="21">
        <f t="shared" si="0"/>
        <v>42</v>
      </c>
      <c r="D10" s="21">
        <f t="shared" si="1"/>
        <v>42</v>
      </c>
      <c r="E10" s="23"/>
      <c r="F10" s="21">
        <f t="shared" si="5"/>
        <v>31</v>
      </c>
      <c r="G10" s="21">
        <f aca="true" t="shared" si="6" ref="G10:G37">+INT(M10*G$57/M$55+G$56)+G$59</f>
        <v>31</v>
      </c>
      <c r="H10" s="12"/>
      <c r="I10" s="21">
        <f t="shared" si="3"/>
        <v>11</v>
      </c>
      <c r="J10" s="21">
        <f t="shared" si="4"/>
        <v>11</v>
      </c>
      <c r="L10" s="14">
        <v>5332513</v>
      </c>
      <c r="M10" s="14">
        <v>4906117</v>
      </c>
      <c r="N10" s="15"/>
      <c r="O10" s="12"/>
    </row>
    <row r="11" spans="1:15" ht="12.75">
      <c r="A11" s="6">
        <v>9</v>
      </c>
      <c r="B11" s="7" t="s">
        <v>11</v>
      </c>
      <c r="C11" s="21">
        <f t="shared" si="0"/>
        <v>4</v>
      </c>
      <c r="D11" s="21">
        <f t="shared" si="1"/>
        <v>4</v>
      </c>
      <c r="E11" s="23"/>
      <c r="F11" s="21">
        <f t="shared" si="5"/>
        <v>4</v>
      </c>
      <c r="G11" s="21">
        <f t="shared" si="6"/>
        <v>4</v>
      </c>
      <c r="H11" s="12"/>
      <c r="I11" s="21">
        <f t="shared" si="3"/>
        <v>0</v>
      </c>
      <c r="J11" s="21">
        <f t="shared" si="4"/>
        <v>0</v>
      </c>
      <c r="L11" s="14">
        <v>365972</v>
      </c>
      <c r="M11" s="14">
        <v>352723</v>
      </c>
      <c r="N11" s="15"/>
      <c r="O11" s="12"/>
    </row>
    <row r="12" spans="1:15" ht="12.75">
      <c r="A12" s="8">
        <v>10</v>
      </c>
      <c r="B12" s="7" t="s">
        <v>12</v>
      </c>
      <c r="C12" s="21">
        <f t="shared" si="0"/>
        <v>4</v>
      </c>
      <c r="D12" s="21">
        <f t="shared" si="1"/>
        <v>4</v>
      </c>
      <c r="E12" s="23"/>
      <c r="F12" s="21">
        <f t="shared" si="5"/>
        <v>4</v>
      </c>
      <c r="G12" s="21">
        <f t="shared" si="6"/>
        <v>4</v>
      </c>
      <c r="H12" s="12"/>
      <c r="I12" s="21">
        <f t="shared" si="3"/>
        <v>0</v>
      </c>
      <c r="J12" s="21">
        <f t="shared" si="4"/>
        <v>0</v>
      </c>
      <c r="L12" s="14">
        <v>411531</v>
      </c>
      <c r="M12" s="14">
        <v>410242</v>
      </c>
      <c r="N12" s="15"/>
      <c r="O12" s="12"/>
    </row>
    <row r="13" spans="1:15" ht="12.75">
      <c r="A13" s="8">
        <v>11</v>
      </c>
      <c r="B13" s="7" t="s">
        <v>13</v>
      </c>
      <c r="C13" s="21">
        <f t="shared" si="0"/>
        <v>10</v>
      </c>
      <c r="D13" s="21">
        <f t="shared" si="1"/>
        <v>10</v>
      </c>
      <c r="E13" s="23"/>
      <c r="F13" s="21">
        <f t="shared" si="5"/>
        <v>9</v>
      </c>
      <c r="G13" s="21">
        <f t="shared" si="6"/>
        <v>9</v>
      </c>
      <c r="H13" s="12"/>
      <c r="I13" s="21">
        <f t="shared" si="3"/>
        <v>1</v>
      </c>
      <c r="J13" s="21">
        <f t="shared" si="4"/>
        <v>1</v>
      </c>
      <c r="L13" s="14">
        <v>1207343</v>
      </c>
      <c r="M13" s="14">
        <v>1140793</v>
      </c>
      <c r="N13" s="15"/>
      <c r="O13" s="12"/>
    </row>
    <row r="14" spans="1:15" ht="12.75">
      <c r="A14" s="8">
        <v>12</v>
      </c>
      <c r="B14" s="7" t="s">
        <v>14</v>
      </c>
      <c r="C14" s="21">
        <f t="shared" si="0"/>
        <v>5</v>
      </c>
      <c r="D14" s="21">
        <f t="shared" si="1"/>
        <v>5</v>
      </c>
      <c r="E14" s="23"/>
      <c r="F14" s="21">
        <f t="shared" si="5"/>
        <v>5</v>
      </c>
      <c r="G14" s="21">
        <f t="shared" si="6"/>
        <v>5</v>
      </c>
      <c r="H14" s="12"/>
      <c r="I14" s="21">
        <f t="shared" si="3"/>
        <v>0</v>
      </c>
      <c r="J14" s="21">
        <f t="shared" si="4"/>
        <v>0</v>
      </c>
      <c r="L14" s="14">
        <v>573282</v>
      </c>
      <c r="M14" s="14">
        <v>501237</v>
      </c>
      <c r="N14" s="15"/>
      <c r="O14" s="12"/>
    </row>
    <row r="15" spans="1:15" ht="12.75">
      <c r="A15" s="8">
        <v>13</v>
      </c>
      <c r="B15" s="7" t="s">
        <v>15</v>
      </c>
      <c r="C15" s="21">
        <f t="shared" si="0"/>
        <v>5</v>
      </c>
      <c r="D15" s="21">
        <f t="shared" si="1"/>
        <v>5</v>
      </c>
      <c r="E15" s="23"/>
      <c r="F15" s="21">
        <f t="shared" si="5"/>
        <v>5</v>
      </c>
      <c r="G15" s="21">
        <f t="shared" si="6"/>
        <v>5</v>
      </c>
      <c r="H15" s="12"/>
      <c r="I15" s="21">
        <f t="shared" si="3"/>
        <v>0</v>
      </c>
      <c r="J15" s="21">
        <f t="shared" si="4"/>
        <v>0</v>
      </c>
      <c r="L15" s="14">
        <v>510122</v>
      </c>
      <c r="M15" s="14">
        <v>484338</v>
      </c>
      <c r="N15" s="15"/>
      <c r="O15" s="12"/>
    </row>
    <row r="16" spans="1:15" ht="12.75">
      <c r="A16" s="8">
        <v>14</v>
      </c>
      <c r="B16" s="7" t="s">
        <v>16</v>
      </c>
      <c r="C16" s="21">
        <f t="shared" si="0"/>
        <v>7</v>
      </c>
      <c r="D16" s="21">
        <f t="shared" si="1"/>
        <v>7</v>
      </c>
      <c r="E16" s="23"/>
      <c r="F16" s="21">
        <f t="shared" si="5"/>
        <v>6</v>
      </c>
      <c r="G16" s="21">
        <f t="shared" si="6"/>
        <v>7</v>
      </c>
      <c r="H16" s="12"/>
      <c r="I16" s="21">
        <f t="shared" si="3"/>
        <v>1</v>
      </c>
      <c r="J16" s="21">
        <f t="shared" si="4"/>
        <v>0</v>
      </c>
      <c r="L16" s="14">
        <v>792182</v>
      </c>
      <c r="M16" s="14">
        <v>771131</v>
      </c>
      <c r="N16" s="15"/>
      <c r="O16" s="12"/>
    </row>
    <row r="17" spans="1:15" ht="12.75">
      <c r="A17" s="8">
        <v>15</v>
      </c>
      <c r="B17" s="7" t="s">
        <v>53</v>
      </c>
      <c r="C17" s="21">
        <f t="shared" si="0"/>
        <v>10</v>
      </c>
      <c r="D17" s="21">
        <f t="shared" si="1"/>
        <v>10</v>
      </c>
      <c r="E17" s="23"/>
      <c r="F17" s="21">
        <f t="shared" si="5"/>
        <v>8</v>
      </c>
      <c r="G17" s="21">
        <f t="shared" si="6"/>
        <v>9</v>
      </c>
      <c r="H17" s="12"/>
      <c r="I17" s="21">
        <f t="shared" si="3"/>
        <v>2</v>
      </c>
      <c r="J17" s="21">
        <f t="shared" si="4"/>
        <v>1</v>
      </c>
      <c r="L17" s="14">
        <v>1132792</v>
      </c>
      <c r="M17" s="14">
        <v>1111886</v>
      </c>
      <c r="N17" s="15"/>
      <c r="O17" s="12"/>
    </row>
    <row r="18" spans="1:15" ht="12.75">
      <c r="A18" s="8">
        <v>16</v>
      </c>
      <c r="B18" s="7" t="s">
        <v>17</v>
      </c>
      <c r="C18" s="21">
        <f t="shared" si="0"/>
        <v>3</v>
      </c>
      <c r="D18" s="21">
        <f t="shared" si="1"/>
        <v>3</v>
      </c>
      <c r="E18" s="23"/>
      <c r="F18" s="21">
        <f t="shared" si="5"/>
        <v>3</v>
      </c>
      <c r="G18" s="21">
        <f t="shared" si="6"/>
        <v>3</v>
      </c>
      <c r="H18" s="12"/>
      <c r="I18" s="21">
        <f t="shared" si="3"/>
        <v>0</v>
      </c>
      <c r="J18" s="21">
        <f t="shared" si="4"/>
        <v>0</v>
      </c>
      <c r="L18" s="14">
        <v>211375</v>
      </c>
      <c r="M18" s="14">
        <v>201614</v>
      </c>
      <c r="N18" s="15"/>
      <c r="O18" s="12"/>
    </row>
    <row r="19" spans="1:15" ht="12.75">
      <c r="A19" s="8">
        <v>17</v>
      </c>
      <c r="B19" s="7" t="s">
        <v>18</v>
      </c>
      <c r="C19" s="21">
        <f t="shared" si="0"/>
        <v>6</v>
      </c>
      <c r="D19" s="21">
        <f t="shared" si="1"/>
        <v>6</v>
      </c>
      <c r="E19" s="23"/>
      <c r="F19" s="21">
        <f t="shared" si="5"/>
        <v>6</v>
      </c>
      <c r="G19" s="21">
        <f t="shared" si="6"/>
        <v>6</v>
      </c>
      <c r="H19" s="12"/>
      <c r="I19" s="21">
        <f t="shared" si="3"/>
        <v>0</v>
      </c>
      <c r="J19" s="21">
        <f t="shared" si="4"/>
        <v>0</v>
      </c>
      <c r="L19" s="14">
        <v>706185</v>
      </c>
      <c r="M19" s="14">
        <v>598112</v>
      </c>
      <c r="N19" s="15"/>
      <c r="O19" s="12"/>
    </row>
    <row r="20" spans="1:15" ht="12.75">
      <c r="A20" s="8">
        <v>18</v>
      </c>
      <c r="B20" s="7" t="s">
        <v>19</v>
      </c>
      <c r="C20" s="21">
        <f t="shared" si="0"/>
        <v>8</v>
      </c>
      <c r="D20" s="21">
        <f t="shared" si="1"/>
        <v>8</v>
      </c>
      <c r="E20" s="23"/>
      <c r="F20" s="21">
        <f t="shared" si="5"/>
        <v>7</v>
      </c>
      <c r="G20" s="21">
        <f t="shared" si="6"/>
        <v>7</v>
      </c>
      <c r="H20" s="12"/>
      <c r="I20" s="21">
        <f t="shared" si="3"/>
        <v>1</v>
      </c>
      <c r="J20" s="21">
        <f t="shared" si="4"/>
        <v>1</v>
      </c>
      <c r="L20" s="14">
        <v>884099</v>
      </c>
      <c r="M20" s="14">
        <v>818959</v>
      </c>
      <c r="N20" s="15"/>
      <c r="O20" s="12"/>
    </row>
    <row r="21" spans="1:15" ht="12.75">
      <c r="A21" s="8">
        <v>19</v>
      </c>
      <c r="B21" s="7" t="s">
        <v>20</v>
      </c>
      <c r="C21" s="21">
        <f t="shared" si="0"/>
        <v>3</v>
      </c>
      <c r="D21" s="21">
        <f t="shared" si="1"/>
        <v>3</v>
      </c>
      <c r="E21" s="23"/>
      <c r="F21" s="21">
        <f t="shared" si="5"/>
        <v>3</v>
      </c>
      <c r="G21" s="21">
        <f t="shared" si="6"/>
        <v>3</v>
      </c>
      <c r="H21" s="12"/>
      <c r="I21" s="21">
        <f t="shared" si="3"/>
        <v>0</v>
      </c>
      <c r="J21" s="21">
        <f t="shared" si="4"/>
        <v>0</v>
      </c>
      <c r="L21" s="14">
        <v>224076</v>
      </c>
      <c r="M21" s="14">
        <v>177761</v>
      </c>
      <c r="N21" s="15"/>
      <c r="O21" s="12"/>
    </row>
    <row r="22" spans="1:15" ht="12.75">
      <c r="A22" s="8">
        <v>20</v>
      </c>
      <c r="B22" s="7" t="s">
        <v>21</v>
      </c>
      <c r="C22" s="21">
        <f t="shared" si="0"/>
        <v>6</v>
      </c>
      <c r="D22" s="21">
        <f t="shared" si="1"/>
        <v>7</v>
      </c>
      <c r="E22" s="23"/>
      <c r="F22" s="21">
        <f t="shared" si="5"/>
        <v>6</v>
      </c>
      <c r="G22" s="21">
        <f t="shared" si="6"/>
        <v>6</v>
      </c>
      <c r="H22" s="12"/>
      <c r="I22" s="21">
        <f t="shared" si="3"/>
        <v>0</v>
      </c>
      <c r="J22" s="21">
        <f t="shared" si="4"/>
        <v>1</v>
      </c>
      <c r="L22" s="14">
        <v>694944</v>
      </c>
      <c r="M22" s="14">
        <v>682977</v>
      </c>
      <c r="N22" s="15"/>
      <c r="O22" s="12"/>
    </row>
    <row r="23" spans="1:15" ht="12.75">
      <c r="A23" s="8">
        <v>21</v>
      </c>
      <c r="B23" s="7" t="s">
        <v>22</v>
      </c>
      <c r="C23" s="21">
        <f t="shared" si="0"/>
        <v>5</v>
      </c>
      <c r="D23" s="21">
        <f t="shared" si="1"/>
        <v>5</v>
      </c>
      <c r="E23" s="23"/>
      <c r="F23" s="21">
        <f t="shared" si="5"/>
        <v>5</v>
      </c>
      <c r="G23" s="21">
        <f t="shared" si="6"/>
        <v>5</v>
      </c>
      <c r="H23" s="12"/>
      <c r="I23" s="21">
        <f t="shared" si="3"/>
        <v>0</v>
      </c>
      <c r="J23" s="21">
        <f t="shared" si="4"/>
        <v>0</v>
      </c>
      <c r="L23" s="14">
        <v>497671</v>
      </c>
      <c r="M23" s="14">
        <v>464934</v>
      </c>
      <c r="N23" s="15"/>
      <c r="O23" s="12"/>
    </row>
    <row r="24" spans="1:15" ht="12.75">
      <c r="A24" s="8">
        <v>22</v>
      </c>
      <c r="B24" s="7" t="s">
        <v>23</v>
      </c>
      <c r="C24" s="21">
        <f t="shared" si="0"/>
        <v>3</v>
      </c>
      <c r="D24" s="21">
        <f t="shared" si="1"/>
        <v>3</v>
      </c>
      <c r="E24" s="23"/>
      <c r="F24" s="21">
        <f t="shared" si="5"/>
        <v>3</v>
      </c>
      <c r="G24" s="21">
        <f t="shared" si="6"/>
        <v>3</v>
      </c>
      <c r="H24" s="12"/>
      <c r="I24" s="21">
        <f t="shared" si="3"/>
        <v>0</v>
      </c>
      <c r="J24" s="21">
        <f t="shared" si="4"/>
        <v>0</v>
      </c>
      <c r="L24" s="14">
        <v>220107</v>
      </c>
      <c r="M24" s="14">
        <v>208963</v>
      </c>
      <c r="N24" s="15"/>
      <c r="O24" s="12"/>
    </row>
    <row r="25" spans="1:15" ht="12.75">
      <c r="A25" s="8">
        <v>23</v>
      </c>
      <c r="B25" s="7" t="s">
        <v>24</v>
      </c>
      <c r="C25" s="21">
        <f t="shared" si="0"/>
        <v>6</v>
      </c>
      <c r="D25" s="21">
        <f t="shared" si="1"/>
        <v>6</v>
      </c>
      <c r="E25" s="23"/>
      <c r="F25" s="21">
        <f t="shared" si="5"/>
        <v>6</v>
      </c>
      <c r="G25" s="21">
        <f t="shared" si="6"/>
        <v>6</v>
      </c>
      <c r="H25" s="12"/>
      <c r="I25" s="21">
        <f t="shared" si="3"/>
        <v>0</v>
      </c>
      <c r="J25" s="21">
        <f t="shared" si="4"/>
        <v>0</v>
      </c>
      <c r="L25" s="14">
        <v>664742</v>
      </c>
      <c r="M25" s="14">
        <v>647387</v>
      </c>
      <c r="N25" s="15"/>
      <c r="O25" s="12"/>
    </row>
    <row r="26" spans="1:15" ht="12.75">
      <c r="A26" s="8">
        <v>24</v>
      </c>
      <c r="B26" s="7" t="s">
        <v>25</v>
      </c>
      <c r="C26" s="21">
        <f t="shared" si="0"/>
        <v>5</v>
      </c>
      <c r="D26" s="21">
        <f t="shared" si="1"/>
        <v>5</v>
      </c>
      <c r="E26" s="23"/>
      <c r="F26" s="21">
        <f t="shared" si="5"/>
        <v>5</v>
      </c>
      <c r="G26" s="21">
        <f t="shared" si="6"/>
        <v>5</v>
      </c>
      <c r="H26" s="12"/>
      <c r="I26" s="21">
        <f t="shared" si="3"/>
        <v>0</v>
      </c>
      <c r="J26" s="21">
        <f t="shared" si="4"/>
        <v>0</v>
      </c>
      <c r="L26" s="14">
        <v>497387</v>
      </c>
      <c r="M26" s="14">
        <v>496655</v>
      </c>
      <c r="N26" s="15"/>
      <c r="O26" s="12"/>
    </row>
    <row r="27" spans="1:15" ht="12.75">
      <c r="A27" s="8">
        <v>25</v>
      </c>
      <c r="B27" s="7" t="s">
        <v>26</v>
      </c>
      <c r="C27" s="21">
        <f t="shared" si="0"/>
        <v>4</v>
      </c>
      <c r="D27" s="21">
        <f t="shared" si="1"/>
        <v>4</v>
      </c>
      <c r="E27" s="23"/>
      <c r="F27" s="21">
        <f t="shared" si="5"/>
        <v>4</v>
      </c>
      <c r="G27" s="21">
        <f t="shared" si="6"/>
        <v>4</v>
      </c>
      <c r="H27" s="12"/>
      <c r="I27" s="21">
        <f t="shared" si="3"/>
        <v>0</v>
      </c>
      <c r="J27" s="21">
        <f t="shared" si="4"/>
        <v>0</v>
      </c>
      <c r="L27" s="14">
        <v>414015</v>
      </c>
      <c r="M27" s="14">
        <v>371055</v>
      </c>
      <c r="N27" s="15"/>
      <c r="O27" s="12"/>
    </row>
    <row r="28" spans="1:15" ht="12.75">
      <c r="A28" s="8">
        <v>26</v>
      </c>
      <c r="B28" s="7" t="s">
        <v>27</v>
      </c>
      <c r="C28" s="21">
        <f t="shared" si="0"/>
        <v>3</v>
      </c>
      <c r="D28" s="21">
        <f t="shared" si="1"/>
        <v>3</v>
      </c>
      <c r="E28" s="23"/>
      <c r="F28" s="21">
        <f t="shared" si="5"/>
        <v>4</v>
      </c>
      <c r="G28" s="21">
        <f t="shared" si="6"/>
        <v>4</v>
      </c>
      <c r="H28" s="12"/>
      <c r="I28" s="21">
        <f t="shared" si="3"/>
        <v>-1</v>
      </c>
      <c r="J28" s="21">
        <f t="shared" si="4"/>
        <v>-1</v>
      </c>
      <c r="L28" s="14">
        <v>308968</v>
      </c>
      <c r="M28" s="14">
        <v>281614</v>
      </c>
      <c r="N28" s="15"/>
      <c r="O28" s="12"/>
    </row>
    <row r="29" spans="1:15" ht="12.75">
      <c r="A29" s="8">
        <v>27</v>
      </c>
      <c r="B29" s="7" t="s">
        <v>28</v>
      </c>
      <c r="C29" s="21">
        <f t="shared" si="0"/>
        <v>4</v>
      </c>
      <c r="D29" s="21">
        <f t="shared" si="1"/>
        <v>4</v>
      </c>
      <c r="E29" s="23"/>
      <c r="F29" s="21">
        <f t="shared" si="5"/>
        <v>4</v>
      </c>
      <c r="G29" s="21">
        <f t="shared" si="6"/>
        <v>4</v>
      </c>
      <c r="H29" s="12"/>
      <c r="I29" s="21">
        <f t="shared" si="3"/>
        <v>0</v>
      </c>
      <c r="J29" s="21">
        <f t="shared" si="4"/>
        <v>0</v>
      </c>
      <c r="L29" s="14">
        <v>355176</v>
      </c>
      <c r="M29" s="14">
        <v>361782</v>
      </c>
      <c r="N29" s="15"/>
      <c r="O29" s="12"/>
    </row>
    <row r="30" spans="1:15" ht="12.75">
      <c r="A30" s="8">
        <v>28</v>
      </c>
      <c r="B30" s="7" t="s">
        <v>29</v>
      </c>
      <c r="C30" s="21">
        <f t="shared" si="0"/>
        <v>48</v>
      </c>
      <c r="D30" s="21">
        <f t="shared" si="1"/>
        <v>47</v>
      </c>
      <c r="E30" s="23"/>
      <c r="F30" s="21">
        <f t="shared" si="5"/>
        <v>35</v>
      </c>
      <c r="G30" s="21">
        <f t="shared" si="6"/>
        <v>35</v>
      </c>
      <c r="H30" s="12"/>
      <c r="I30" s="21">
        <f t="shared" si="3"/>
        <v>13</v>
      </c>
      <c r="J30" s="21">
        <f t="shared" si="4"/>
        <v>12</v>
      </c>
      <c r="L30" s="14">
        <v>6081689</v>
      </c>
      <c r="M30" s="14">
        <v>5527152</v>
      </c>
      <c r="N30" s="15"/>
      <c r="O30" s="12"/>
    </row>
    <row r="31" spans="1:15" ht="12.75">
      <c r="A31" s="8">
        <v>29</v>
      </c>
      <c r="B31" s="7" t="s">
        <v>30</v>
      </c>
      <c r="C31" s="21">
        <f t="shared" si="0"/>
        <v>13</v>
      </c>
      <c r="D31" s="21">
        <f t="shared" si="1"/>
        <v>12</v>
      </c>
      <c r="E31" s="23"/>
      <c r="F31" s="21">
        <f t="shared" si="5"/>
        <v>10</v>
      </c>
      <c r="G31" s="21">
        <f t="shared" si="6"/>
        <v>10</v>
      </c>
      <c r="H31" s="12"/>
      <c r="I31" s="21">
        <f t="shared" si="3"/>
        <v>3</v>
      </c>
      <c r="J31" s="21">
        <f t="shared" si="4"/>
        <v>2</v>
      </c>
      <c r="L31" s="14">
        <v>1517523</v>
      </c>
      <c r="M31" s="14">
        <v>1330010</v>
      </c>
      <c r="N31" s="15"/>
      <c r="O31" s="12"/>
    </row>
    <row r="32" spans="1:15" ht="12.75">
      <c r="A32" s="8">
        <v>30</v>
      </c>
      <c r="B32" s="7" t="s">
        <v>31</v>
      </c>
      <c r="C32" s="21">
        <f t="shared" si="0"/>
        <v>12</v>
      </c>
      <c r="D32" s="21">
        <f t="shared" si="1"/>
        <v>11</v>
      </c>
      <c r="E32" s="23"/>
      <c r="F32" s="21">
        <f t="shared" si="5"/>
        <v>10</v>
      </c>
      <c r="G32" s="21">
        <f t="shared" si="6"/>
        <v>9</v>
      </c>
      <c r="H32" s="12"/>
      <c r="I32" s="21">
        <f t="shared" si="3"/>
        <v>2</v>
      </c>
      <c r="J32" s="21">
        <f t="shared" si="4"/>
        <v>2</v>
      </c>
      <c r="L32" s="14">
        <v>1392117</v>
      </c>
      <c r="M32" s="14">
        <v>1226993</v>
      </c>
      <c r="N32" s="15"/>
      <c r="O32" s="12"/>
    </row>
    <row r="33" spans="1:15" ht="12.75">
      <c r="A33" s="8">
        <v>31</v>
      </c>
      <c r="B33" s="7" t="s">
        <v>32</v>
      </c>
      <c r="C33" s="21">
        <f t="shared" si="0"/>
        <v>6</v>
      </c>
      <c r="D33" s="21">
        <f t="shared" si="1"/>
        <v>6</v>
      </c>
      <c r="E33" s="23"/>
      <c r="F33" s="21">
        <f t="shared" si="5"/>
        <v>5</v>
      </c>
      <c r="G33" s="21">
        <f t="shared" si="6"/>
        <v>5</v>
      </c>
      <c r="H33" s="12"/>
      <c r="I33" s="21">
        <f t="shared" si="3"/>
        <v>1</v>
      </c>
      <c r="J33" s="21">
        <f t="shared" si="4"/>
        <v>1</v>
      </c>
      <c r="L33" s="14">
        <v>605876</v>
      </c>
      <c r="M33" s="14">
        <v>569628</v>
      </c>
      <c r="N33" s="15"/>
      <c r="O33" s="12"/>
    </row>
    <row r="34" spans="1:15" ht="12.75">
      <c r="A34" s="8">
        <v>32</v>
      </c>
      <c r="B34" s="7" t="s">
        <v>54</v>
      </c>
      <c r="C34" s="21">
        <f t="shared" si="0"/>
        <v>4</v>
      </c>
      <c r="D34" s="21">
        <f t="shared" si="1"/>
        <v>4</v>
      </c>
      <c r="E34" s="23"/>
      <c r="F34" s="21">
        <f t="shared" si="5"/>
        <v>4</v>
      </c>
      <c r="G34" s="21">
        <f t="shared" si="6"/>
        <v>4</v>
      </c>
      <c r="H34" s="12"/>
      <c r="I34" s="21">
        <f t="shared" si="3"/>
        <v>0</v>
      </c>
      <c r="J34" s="21">
        <f t="shared" si="4"/>
        <v>0</v>
      </c>
      <c r="L34" s="14">
        <v>336926</v>
      </c>
      <c r="M34" s="14">
        <v>343768</v>
      </c>
      <c r="N34" s="15"/>
      <c r="O34" s="12"/>
    </row>
    <row r="35" spans="1:15" ht="12.75">
      <c r="A35" s="8">
        <v>33</v>
      </c>
      <c r="B35" s="7" t="s">
        <v>33</v>
      </c>
      <c r="C35" s="21">
        <f aca="true" t="shared" si="7" ref="C35:C52">++INT(L35*C$57/L$55+C$56)+C$59</f>
        <v>9</v>
      </c>
      <c r="D35" s="21">
        <f aca="true" t="shared" si="8" ref="D35:D52">++INT(M35*D$57/M$55+D$56)+D$59</f>
        <v>10</v>
      </c>
      <c r="E35" s="23"/>
      <c r="F35" s="21">
        <f t="shared" si="5"/>
        <v>8</v>
      </c>
      <c r="G35" s="21">
        <f t="shared" si="6"/>
        <v>8</v>
      </c>
      <c r="H35" s="12"/>
      <c r="I35" s="21">
        <f aca="true" t="shared" si="9" ref="I35:I54">+C35-F35</f>
        <v>1</v>
      </c>
      <c r="J35" s="21">
        <f aca="true" t="shared" si="10" ref="J35:J54">+D35-G35</f>
        <v>2</v>
      </c>
      <c r="L35" s="14">
        <v>1074862</v>
      </c>
      <c r="M35" s="14">
        <v>1073971</v>
      </c>
      <c r="N35" s="15"/>
      <c r="O35" s="12"/>
    </row>
    <row r="36" spans="1:15" ht="12.75">
      <c r="A36" s="8">
        <v>34</v>
      </c>
      <c r="B36" s="7" t="s">
        <v>34</v>
      </c>
      <c r="C36" s="21">
        <f t="shared" si="7"/>
        <v>2</v>
      </c>
      <c r="D36" s="21">
        <f t="shared" si="8"/>
        <v>2</v>
      </c>
      <c r="E36" s="23"/>
      <c r="F36" s="21">
        <f t="shared" si="5"/>
        <v>3</v>
      </c>
      <c r="G36" s="21">
        <f t="shared" si="6"/>
        <v>3</v>
      </c>
      <c r="H36" s="12"/>
      <c r="I36" s="21">
        <f t="shared" si="9"/>
        <v>-1</v>
      </c>
      <c r="J36" s="21">
        <f t="shared" si="10"/>
        <v>-1</v>
      </c>
      <c r="L36" s="14">
        <v>173281</v>
      </c>
      <c r="M36" s="14">
        <v>176125</v>
      </c>
      <c r="N36" s="15"/>
      <c r="O36" s="12"/>
    </row>
    <row r="37" spans="1:15" ht="12.75">
      <c r="A37" s="8">
        <v>35</v>
      </c>
      <c r="B37" s="7" t="s">
        <v>35</v>
      </c>
      <c r="C37" s="21">
        <f t="shared" si="7"/>
        <v>9</v>
      </c>
      <c r="D37" s="21">
        <f t="shared" si="8"/>
        <v>9</v>
      </c>
      <c r="E37" s="23"/>
      <c r="F37" s="21">
        <f t="shared" si="5"/>
        <v>8</v>
      </c>
      <c r="G37" s="21">
        <f t="shared" si="6"/>
        <v>8</v>
      </c>
      <c r="H37" s="12"/>
      <c r="I37" s="21">
        <f t="shared" si="9"/>
        <v>1</v>
      </c>
      <c r="J37" s="21">
        <f t="shared" si="10"/>
        <v>1</v>
      </c>
      <c r="L37" s="14">
        <v>1042131</v>
      </c>
      <c r="M37" s="14">
        <v>951037</v>
      </c>
      <c r="N37" s="15"/>
      <c r="O37" s="12"/>
    </row>
    <row r="38" spans="1:15" ht="12.75">
      <c r="A38" s="8">
        <v>36</v>
      </c>
      <c r="B38" s="7" t="s">
        <v>36</v>
      </c>
      <c r="C38" s="21">
        <f t="shared" si="7"/>
        <v>8</v>
      </c>
      <c r="D38" s="21">
        <f t="shared" si="8"/>
        <v>9</v>
      </c>
      <c r="E38" s="23"/>
      <c r="F38" s="21">
        <f t="shared" si="5"/>
        <v>7</v>
      </c>
      <c r="G38" s="58">
        <v>7</v>
      </c>
      <c r="H38" s="12"/>
      <c r="I38" s="21">
        <f t="shared" si="9"/>
        <v>1</v>
      </c>
      <c r="J38" s="21">
        <f t="shared" si="10"/>
        <v>2</v>
      </c>
      <c r="L38" s="14">
        <v>947639</v>
      </c>
      <c r="M38" s="14">
        <v>919934</v>
      </c>
      <c r="N38" s="15"/>
      <c r="O38" s="12"/>
    </row>
    <row r="39" spans="1:15" ht="12.75">
      <c r="A39" s="8">
        <v>37</v>
      </c>
      <c r="B39" s="7" t="s">
        <v>37</v>
      </c>
      <c r="C39" s="21">
        <f t="shared" si="7"/>
        <v>4</v>
      </c>
      <c r="D39" s="21">
        <f t="shared" si="8"/>
        <v>4</v>
      </c>
      <c r="E39" s="23"/>
      <c r="F39" s="21">
        <f t="shared" si="5"/>
        <v>4</v>
      </c>
      <c r="G39" s="21">
        <f aca="true" t="shared" si="11" ref="G39:G52">+INT(M39*G$57/M$55+G$56)+G$59</f>
        <v>4</v>
      </c>
      <c r="H39" s="12"/>
      <c r="I39" s="21">
        <f t="shared" si="9"/>
        <v>0</v>
      </c>
      <c r="J39" s="21">
        <f t="shared" si="10"/>
        <v>0</v>
      </c>
      <c r="L39" s="14">
        <v>351326</v>
      </c>
      <c r="M39" s="14">
        <v>347120</v>
      </c>
      <c r="N39" s="15"/>
      <c r="O39" s="12"/>
    </row>
    <row r="40" spans="1:15" ht="12.75">
      <c r="A40" s="8">
        <v>38</v>
      </c>
      <c r="B40" s="7" t="s">
        <v>38</v>
      </c>
      <c r="C40" s="21">
        <f t="shared" si="7"/>
        <v>9</v>
      </c>
      <c r="D40" s="21">
        <f t="shared" si="8"/>
        <v>8</v>
      </c>
      <c r="E40" s="23"/>
      <c r="F40" s="21">
        <f t="shared" si="5"/>
        <v>7</v>
      </c>
      <c r="G40" s="21">
        <f t="shared" si="11"/>
        <v>7</v>
      </c>
      <c r="H40" s="12"/>
      <c r="I40" s="21">
        <f t="shared" si="9"/>
        <v>2</v>
      </c>
      <c r="J40" s="21">
        <f t="shared" si="10"/>
        <v>1</v>
      </c>
      <c r="L40" s="14">
        <v>983820</v>
      </c>
      <c r="M40" s="14">
        <v>892718</v>
      </c>
      <c r="N40" s="15"/>
      <c r="O40" s="12"/>
    </row>
    <row r="41" spans="1:15" ht="12.75">
      <c r="A41" s="8">
        <v>39</v>
      </c>
      <c r="B41" s="7" t="s">
        <v>39</v>
      </c>
      <c r="C41" s="21">
        <f t="shared" si="7"/>
        <v>5</v>
      </c>
      <c r="D41" s="21">
        <f t="shared" si="8"/>
        <v>6</v>
      </c>
      <c r="E41" s="23"/>
      <c r="F41" s="21">
        <f t="shared" si="5"/>
        <v>5</v>
      </c>
      <c r="G41" s="21">
        <f t="shared" si="11"/>
        <v>5</v>
      </c>
      <c r="H41" s="12"/>
      <c r="I41" s="21">
        <f t="shared" si="9"/>
        <v>0</v>
      </c>
      <c r="J41" s="21">
        <f t="shared" si="10"/>
        <v>1</v>
      </c>
      <c r="L41" s="14">
        <v>572824</v>
      </c>
      <c r="M41" s="14">
        <v>542275</v>
      </c>
      <c r="N41" s="15"/>
      <c r="O41" s="12"/>
    </row>
    <row r="42" spans="1:15" ht="12.75">
      <c r="A42" s="8">
        <v>40</v>
      </c>
      <c r="B42" s="7" t="s">
        <v>40</v>
      </c>
      <c r="C42" s="21">
        <f t="shared" si="7"/>
        <v>2</v>
      </c>
      <c r="D42" s="21">
        <f t="shared" si="8"/>
        <v>2</v>
      </c>
      <c r="E42" s="23"/>
      <c r="F42" s="21">
        <f t="shared" si="5"/>
        <v>3</v>
      </c>
      <c r="G42" s="21">
        <f t="shared" si="11"/>
        <v>3</v>
      </c>
      <c r="H42" s="12"/>
      <c r="I42" s="21">
        <f t="shared" si="9"/>
        <v>-1</v>
      </c>
      <c r="J42" s="21">
        <f t="shared" si="10"/>
        <v>-1</v>
      </c>
      <c r="L42" s="14">
        <v>159322</v>
      </c>
      <c r="M42" s="14">
        <v>149286</v>
      </c>
      <c r="N42" s="15"/>
      <c r="O42" s="12"/>
    </row>
    <row r="43" spans="1:15" ht="12.75">
      <c r="A43" s="8">
        <v>41</v>
      </c>
      <c r="B43" s="7" t="s">
        <v>41</v>
      </c>
      <c r="C43" s="21">
        <f t="shared" si="7"/>
        <v>15</v>
      </c>
      <c r="D43" s="21">
        <f t="shared" si="8"/>
        <v>16</v>
      </c>
      <c r="E43" s="23"/>
      <c r="F43" s="21">
        <f t="shared" si="5"/>
        <v>12</v>
      </c>
      <c r="G43" s="21">
        <f t="shared" si="11"/>
        <v>12</v>
      </c>
      <c r="H43" s="12"/>
      <c r="I43" s="21">
        <f t="shared" si="9"/>
        <v>3</v>
      </c>
      <c r="J43" s="21">
        <f t="shared" si="10"/>
        <v>4</v>
      </c>
      <c r="L43" s="14">
        <v>1849268</v>
      </c>
      <c r="M43" s="14">
        <v>1758720</v>
      </c>
      <c r="N43" s="15"/>
      <c r="O43" s="12"/>
    </row>
    <row r="44" spans="1:15" ht="12.75">
      <c r="A44" s="8">
        <v>42</v>
      </c>
      <c r="B44" s="7" t="s">
        <v>42</v>
      </c>
      <c r="C44" s="21">
        <f t="shared" si="7"/>
        <v>2</v>
      </c>
      <c r="D44" s="21">
        <f t="shared" si="8"/>
        <v>2</v>
      </c>
      <c r="E44" s="23"/>
      <c r="F44" s="58">
        <v>2</v>
      </c>
      <c r="G44" s="21">
        <f t="shared" si="11"/>
        <v>3</v>
      </c>
      <c r="H44" s="12"/>
      <c r="I44" s="21">
        <f t="shared" si="9"/>
        <v>0</v>
      </c>
      <c r="J44" s="21">
        <f t="shared" si="10"/>
        <v>-1</v>
      </c>
      <c r="L44" s="14">
        <v>93593</v>
      </c>
      <c r="M44" s="14">
        <v>91487</v>
      </c>
      <c r="N44" s="15"/>
      <c r="O44" s="12"/>
    </row>
    <row r="45" spans="1:15" ht="12.75">
      <c r="A45" s="8">
        <v>43</v>
      </c>
      <c r="B45" s="7" t="s">
        <v>43</v>
      </c>
      <c r="C45" s="21">
        <f t="shared" si="7"/>
        <v>7</v>
      </c>
      <c r="D45" s="21">
        <f t="shared" si="8"/>
        <v>6</v>
      </c>
      <c r="E45" s="23"/>
      <c r="F45" s="21">
        <f t="shared" si="5"/>
        <v>6</v>
      </c>
      <c r="G45" s="21">
        <f t="shared" si="11"/>
        <v>6</v>
      </c>
      <c r="H45" s="12"/>
      <c r="I45" s="21">
        <f t="shared" si="9"/>
        <v>1</v>
      </c>
      <c r="J45" s="21">
        <f t="shared" si="10"/>
        <v>0</v>
      </c>
      <c r="L45" s="14">
        <v>757795</v>
      </c>
      <c r="M45" s="14">
        <v>631156</v>
      </c>
      <c r="N45" s="15"/>
      <c r="O45" s="12"/>
    </row>
    <row r="46" spans="1:15" ht="12.75">
      <c r="A46" s="8">
        <v>44</v>
      </c>
      <c r="B46" s="7" t="s">
        <v>44</v>
      </c>
      <c r="C46" s="21">
        <f t="shared" si="7"/>
        <v>2</v>
      </c>
      <c r="D46" s="21">
        <f t="shared" si="8"/>
        <v>2</v>
      </c>
      <c r="E46" s="23"/>
      <c r="F46" s="21">
        <f t="shared" si="5"/>
        <v>3</v>
      </c>
      <c r="G46" s="21">
        <f t="shared" si="11"/>
        <v>3</v>
      </c>
      <c r="H46" s="12"/>
      <c r="I46" s="21">
        <f t="shared" si="9"/>
        <v>-1</v>
      </c>
      <c r="J46" s="21">
        <f t="shared" si="10"/>
        <v>-1</v>
      </c>
      <c r="L46" s="14">
        <v>144046</v>
      </c>
      <c r="M46" s="14">
        <v>137342</v>
      </c>
      <c r="N46" s="15"/>
      <c r="O46" s="12"/>
    </row>
    <row r="47" spans="1:15" ht="12.75">
      <c r="A47" s="8">
        <v>45</v>
      </c>
      <c r="B47" s="7" t="s">
        <v>45</v>
      </c>
      <c r="C47" s="21">
        <f t="shared" si="7"/>
        <v>6</v>
      </c>
      <c r="D47" s="21">
        <f t="shared" si="8"/>
        <v>6</v>
      </c>
      <c r="E47" s="23"/>
      <c r="F47" s="58">
        <v>6</v>
      </c>
      <c r="G47" s="21">
        <f t="shared" si="11"/>
        <v>5</v>
      </c>
      <c r="H47" s="12"/>
      <c r="I47" s="21">
        <f t="shared" si="9"/>
        <v>0</v>
      </c>
      <c r="J47" s="21">
        <f t="shared" si="10"/>
        <v>1</v>
      </c>
      <c r="L47" s="14">
        <v>639621</v>
      </c>
      <c r="M47" s="14">
        <v>546538</v>
      </c>
      <c r="N47" s="15"/>
      <c r="O47" s="12"/>
    </row>
    <row r="48" spans="1:15" ht="12.75">
      <c r="A48" s="8">
        <v>46</v>
      </c>
      <c r="B48" s="7" t="s">
        <v>46</v>
      </c>
      <c r="C48" s="21">
        <f t="shared" si="7"/>
        <v>20</v>
      </c>
      <c r="D48" s="21">
        <f t="shared" si="8"/>
        <v>20</v>
      </c>
      <c r="E48" s="23"/>
      <c r="F48" s="21">
        <f t="shared" si="5"/>
        <v>16</v>
      </c>
      <c r="G48" s="21">
        <f t="shared" si="11"/>
        <v>16</v>
      </c>
      <c r="H48" s="12"/>
      <c r="I48" s="21">
        <f t="shared" si="9"/>
        <v>4</v>
      </c>
      <c r="J48" s="21">
        <f t="shared" si="10"/>
        <v>4</v>
      </c>
      <c r="L48" s="14">
        <v>2486483</v>
      </c>
      <c r="M48" s="14">
        <v>2267503</v>
      </c>
      <c r="N48" s="15"/>
      <c r="O48" s="12"/>
    </row>
    <row r="49" spans="1:15" ht="12.75">
      <c r="A49" s="8">
        <v>47</v>
      </c>
      <c r="B49" s="7" t="s">
        <v>47</v>
      </c>
      <c r="C49" s="21">
        <f t="shared" si="7"/>
        <v>5</v>
      </c>
      <c r="D49" s="21">
        <f t="shared" si="8"/>
        <v>5</v>
      </c>
      <c r="E49" s="23"/>
      <c r="F49" s="21">
        <f t="shared" si="5"/>
        <v>5</v>
      </c>
      <c r="G49" s="21">
        <f t="shared" si="11"/>
        <v>5</v>
      </c>
      <c r="H49" s="12"/>
      <c r="I49" s="21">
        <f t="shared" si="9"/>
        <v>0</v>
      </c>
      <c r="J49" s="21">
        <f t="shared" si="10"/>
        <v>0</v>
      </c>
      <c r="L49" s="14">
        <v>521661</v>
      </c>
      <c r="M49" s="14">
        <v>501157</v>
      </c>
      <c r="N49" s="15"/>
      <c r="O49" s="12"/>
    </row>
    <row r="50" spans="1:15" ht="12.75">
      <c r="A50" s="8">
        <v>48</v>
      </c>
      <c r="B50" s="7" t="s">
        <v>48</v>
      </c>
      <c r="C50" s="21">
        <f t="shared" si="7"/>
        <v>10</v>
      </c>
      <c r="D50" s="21">
        <f t="shared" si="8"/>
        <v>10</v>
      </c>
      <c r="E50" s="23"/>
      <c r="F50" s="21">
        <f t="shared" si="5"/>
        <v>8</v>
      </c>
      <c r="G50" s="21">
        <f t="shared" si="11"/>
        <v>9</v>
      </c>
      <c r="H50" s="12"/>
      <c r="I50" s="21">
        <f t="shared" si="9"/>
        <v>2</v>
      </c>
      <c r="J50" s="21">
        <f t="shared" si="10"/>
        <v>1</v>
      </c>
      <c r="L50" s="14">
        <v>1141457</v>
      </c>
      <c r="M50" s="14">
        <v>1133444</v>
      </c>
      <c r="N50" s="15"/>
      <c r="O50" s="12"/>
    </row>
    <row r="51" spans="1:15" ht="12.75">
      <c r="A51" s="8">
        <v>49</v>
      </c>
      <c r="B51" s="7" t="s">
        <v>49</v>
      </c>
      <c r="C51" s="21">
        <f t="shared" si="7"/>
        <v>3</v>
      </c>
      <c r="D51" s="21">
        <f t="shared" si="8"/>
        <v>3</v>
      </c>
      <c r="E51" s="23"/>
      <c r="F51" s="21">
        <f t="shared" si="5"/>
        <v>3</v>
      </c>
      <c r="G51" s="21">
        <f t="shared" si="11"/>
        <v>3</v>
      </c>
      <c r="H51" s="12"/>
      <c r="I51" s="21">
        <f t="shared" si="9"/>
        <v>0</v>
      </c>
      <c r="J51" s="21">
        <f t="shared" si="10"/>
        <v>0</v>
      </c>
      <c r="L51" s="14">
        <v>197237</v>
      </c>
      <c r="M51" s="14">
        <v>200678</v>
      </c>
      <c r="N51" s="15"/>
      <c r="O51" s="12"/>
    </row>
    <row r="52" spans="1:15" ht="12.75">
      <c r="A52" s="8">
        <v>50</v>
      </c>
      <c r="B52" s="7" t="s">
        <v>50</v>
      </c>
      <c r="C52" s="21">
        <f t="shared" si="7"/>
        <v>8</v>
      </c>
      <c r="D52" s="21">
        <f t="shared" si="8"/>
        <v>8</v>
      </c>
      <c r="E52" s="23"/>
      <c r="F52" s="21">
        <f t="shared" si="5"/>
        <v>7</v>
      </c>
      <c r="G52" s="21">
        <f t="shared" si="11"/>
        <v>7</v>
      </c>
      <c r="H52" s="12"/>
      <c r="I52" s="21">
        <f t="shared" si="9"/>
        <v>1</v>
      </c>
      <c r="J52" s="21">
        <f t="shared" si="10"/>
        <v>1</v>
      </c>
      <c r="L52" s="14">
        <v>932502</v>
      </c>
      <c r="M52" s="14">
        <v>871209</v>
      </c>
      <c r="N52" s="15"/>
      <c r="O52" s="12"/>
    </row>
    <row r="53" spans="1:15" ht="12.75">
      <c r="A53" s="8">
        <v>51</v>
      </c>
      <c r="B53" s="7" t="s">
        <v>51</v>
      </c>
      <c r="C53" s="21">
        <v>1</v>
      </c>
      <c r="D53" s="21">
        <v>1</v>
      </c>
      <c r="E53" s="23"/>
      <c r="F53" s="21">
        <v>1</v>
      </c>
      <c r="G53" s="21">
        <v>1</v>
      </c>
      <c r="H53" s="12"/>
      <c r="I53" s="21">
        <f t="shared" si="9"/>
        <v>0</v>
      </c>
      <c r="J53" s="21">
        <f t="shared" si="10"/>
        <v>0</v>
      </c>
      <c r="L53" s="14">
        <v>76603</v>
      </c>
      <c r="M53" s="14">
        <v>76152</v>
      </c>
      <c r="O53" s="12"/>
    </row>
    <row r="54" spans="1:15" ht="12.75">
      <c r="A54" s="9">
        <v>52</v>
      </c>
      <c r="B54" s="10" t="s">
        <v>52</v>
      </c>
      <c r="C54" s="21">
        <v>1</v>
      </c>
      <c r="D54" s="21">
        <v>1</v>
      </c>
      <c r="E54" s="23"/>
      <c r="F54" s="21">
        <v>1</v>
      </c>
      <c r="G54" s="21">
        <v>1</v>
      </c>
      <c r="H54" s="12"/>
      <c r="I54" s="21">
        <f t="shared" si="9"/>
        <v>0</v>
      </c>
      <c r="J54" s="21">
        <f t="shared" si="10"/>
        <v>0</v>
      </c>
      <c r="L54" s="14">
        <v>69440</v>
      </c>
      <c r="M54" s="14">
        <v>69184</v>
      </c>
      <c r="O54" s="12"/>
    </row>
    <row r="55" spans="1:13" ht="12.75">
      <c r="A55" s="3"/>
      <c r="B55" s="2" t="s">
        <v>1</v>
      </c>
      <c r="C55" s="16">
        <f>SUM(C3:C54)</f>
        <v>399</v>
      </c>
      <c r="D55" s="16">
        <f>SUM(D3:D54)</f>
        <v>399</v>
      </c>
      <c r="F55" s="16">
        <f>SUM(F3:F54)</f>
        <v>350</v>
      </c>
      <c r="G55" s="16">
        <f>SUM(G3:G54)</f>
        <v>350</v>
      </c>
      <c r="I55" s="16">
        <f>SUM(I3:I54)</f>
        <v>49</v>
      </c>
      <c r="J55" s="16">
        <f>SUM(J3:J54)</f>
        <v>49</v>
      </c>
      <c r="L55" s="11">
        <f>SUM(L3:L54)</f>
        <v>45200737</v>
      </c>
      <c r="M55" s="11">
        <f>SUM(M3:M54)</f>
        <v>41837894</v>
      </c>
    </row>
    <row r="56" spans="3:10" ht="12.75">
      <c r="C56" s="24">
        <v>0.57</v>
      </c>
      <c r="D56" s="25">
        <v>0.53</v>
      </c>
      <c r="E56" s="26"/>
      <c r="F56" s="24">
        <v>0.49</v>
      </c>
      <c r="G56" s="25">
        <v>0.56</v>
      </c>
      <c r="I56"/>
      <c r="J56"/>
    </row>
    <row r="57" spans="3:10" ht="12.75">
      <c r="C57" s="21">
        <f>+C58-50*C59-C53-C54</f>
        <v>347</v>
      </c>
      <c r="D57" s="21">
        <f>+D58-50*D59-D53-D54</f>
        <v>347</v>
      </c>
      <c r="F57" s="21">
        <f>+F58-50*F59-F53-F54</f>
        <v>248</v>
      </c>
      <c r="G57" s="21">
        <f>+G58-50*G59-G53-G54</f>
        <v>248</v>
      </c>
      <c r="I57"/>
      <c r="J57"/>
    </row>
    <row r="58" spans="3:10" ht="12.75">
      <c r="C58" s="21">
        <v>399</v>
      </c>
      <c r="D58" s="21">
        <v>399</v>
      </c>
      <c r="F58" s="21">
        <v>350</v>
      </c>
      <c r="G58" s="21">
        <v>350</v>
      </c>
      <c r="I58"/>
      <c r="J58"/>
    </row>
    <row r="59" spans="3:10" ht="12.75">
      <c r="C59" s="22">
        <v>1</v>
      </c>
      <c r="D59" s="22">
        <v>1</v>
      </c>
      <c r="F59" s="22">
        <v>2</v>
      </c>
      <c r="G59" s="22">
        <v>2</v>
      </c>
      <c r="I59"/>
      <c r="J59"/>
    </row>
  </sheetData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6" r:id="rId1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Zeros="0" zoomScale="90" zoomScaleNormal="90" workbookViewId="0" topLeftCell="A1">
      <selection activeCell="A3" sqref="A3"/>
    </sheetView>
  </sheetViews>
  <sheetFormatPr defaultColWidth="11.421875" defaultRowHeight="12.75"/>
  <cols>
    <col min="1" max="1" width="19.7109375" style="0" customWidth="1"/>
    <col min="2" max="2" width="9.7109375" style="0" customWidth="1"/>
    <col min="3" max="3" width="6.28125" style="0" customWidth="1"/>
    <col min="4" max="6" width="9.7109375" style="0" customWidth="1"/>
    <col min="7" max="7" width="10.7109375" style="0" customWidth="1"/>
  </cols>
  <sheetData>
    <row r="1" ht="12.75">
      <c r="A1" s="27" t="s">
        <v>65</v>
      </c>
    </row>
    <row r="2" ht="12.75">
      <c r="A2" t="s">
        <v>68</v>
      </c>
    </row>
    <row r="4" ht="12.75">
      <c r="A4" t="s">
        <v>123</v>
      </c>
    </row>
    <row r="5" spans="1:7" ht="12.75">
      <c r="A5" s="59"/>
      <c r="B5" s="59"/>
      <c r="C5" s="59"/>
      <c r="D5" s="108" t="s">
        <v>70</v>
      </c>
      <c r="E5" s="109"/>
      <c r="F5" s="110"/>
      <c r="G5" s="111" t="s">
        <v>92</v>
      </c>
    </row>
    <row r="6" spans="1:7" ht="12.75">
      <c r="A6" s="61" t="s">
        <v>71</v>
      </c>
      <c r="B6" s="62" t="s">
        <v>72</v>
      </c>
      <c r="C6" s="60" t="s">
        <v>73</v>
      </c>
      <c r="D6" s="63" t="s">
        <v>89</v>
      </c>
      <c r="E6" s="63" t="s">
        <v>90</v>
      </c>
      <c r="F6" s="63" t="s">
        <v>91</v>
      </c>
      <c r="G6" s="112"/>
    </row>
    <row r="7" spans="1:7" ht="12.75">
      <c r="A7" s="64" t="s">
        <v>74</v>
      </c>
      <c r="B7" s="65">
        <v>11289335</v>
      </c>
      <c r="C7" s="66">
        <f aca="true" t="shared" si="0" ref="C7:C21">+B7*100/$B$22</f>
        <v>43.867860046366665</v>
      </c>
      <c r="D7" s="67">
        <v>191</v>
      </c>
      <c r="E7" s="67">
        <v>169</v>
      </c>
      <c r="F7" s="67">
        <f>+D7-E7</f>
        <v>22</v>
      </c>
      <c r="G7" s="67">
        <f>+INT(B7/$G$30)</f>
        <v>184</v>
      </c>
    </row>
    <row r="8" spans="1:7" ht="12.75">
      <c r="A8" s="68" t="s">
        <v>75</v>
      </c>
      <c r="B8" s="69">
        <v>10278010</v>
      </c>
      <c r="C8" s="70">
        <f t="shared" si="0"/>
        <v>39.93807467270278</v>
      </c>
      <c r="D8" s="71">
        <v>173</v>
      </c>
      <c r="E8" s="71">
        <v>154</v>
      </c>
      <c r="F8" s="71">
        <f aca="true" t="shared" si="1" ref="F8:F19">+D8-E8</f>
        <v>19</v>
      </c>
      <c r="G8" s="71">
        <f aca="true" t="shared" si="2" ref="G8:G19">+INT(B8/$G$30)</f>
        <v>167</v>
      </c>
    </row>
    <row r="9" spans="1:7" ht="12.75">
      <c r="A9" s="68" t="s">
        <v>76</v>
      </c>
      <c r="B9" s="69">
        <v>969946</v>
      </c>
      <c r="C9" s="70">
        <f t="shared" si="0"/>
        <v>3.7689957274306383</v>
      </c>
      <c r="D9" s="71">
        <v>4</v>
      </c>
      <c r="E9" s="71">
        <v>2</v>
      </c>
      <c r="F9" s="71">
        <f t="shared" si="1"/>
        <v>2</v>
      </c>
      <c r="G9" s="71">
        <f t="shared" si="2"/>
        <v>15</v>
      </c>
    </row>
    <row r="10" spans="1:7" ht="12.75">
      <c r="A10" s="68" t="s">
        <v>77</v>
      </c>
      <c r="B10" s="69">
        <v>779425</v>
      </c>
      <c r="C10" s="70">
        <f t="shared" si="0"/>
        <v>3.0286732404202144</v>
      </c>
      <c r="D10" s="71">
        <v>14</v>
      </c>
      <c r="E10" s="71">
        <v>10</v>
      </c>
      <c r="F10" s="71">
        <f t="shared" si="1"/>
        <v>4</v>
      </c>
      <c r="G10" s="71">
        <f t="shared" si="2"/>
        <v>12</v>
      </c>
    </row>
    <row r="11" spans="1:7" ht="12.75">
      <c r="A11" s="68" t="s">
        <v>78</v>
      </c>
      <c r="B11" s="69">
        <v>306128</v>
      </c>
      <c r="C11" s="70">
        <f t="shared" si="0"/>
        <v>1.189545731460191</v>
      </c>
      <c r="D11" s="71">
        <v>7</v>
      </c>
      <c r="E11" s="71">
        <v>6</v>
      </c>
      <c r="F11" s="71">
        <f t="shared" si="1"/>
        <v>1</v>
      </c>
      <c r="G11" s="71">
        <f t="shared" si="2"/>
        <v>5</v>
      </c>
    </row>
    <row r="12" spans="1:7" ht="12.75">
      <c r="A12" s="68" t="s">
        <v>124</v>
      </c>
      <c r="B12" s="69">
        <v>306079</v>
      </c>
      <c r="C12" s="70">
        <f t="shared" si="0"/>
        <v>1.1893553282927527</v>
      </c>
      <c r="D12" s="71">
        <v>1</v>
      </c>
      <c r="E12" s="71">
        <v>1</v>
      </c>
      <c r="F12" s="71">
        <f t="shared" si="1"/>
        <v>0</v>
      </c>
      <c r="G12" s="71">
        <f t="shared" si="2"/>
        <v>5</v>
      </c>
    </row>
    <row r="13" spans="1:7" ht="12.75">
      <c r="A13" s="68" t="s">
        <v>125</v>
      </c>
      <c r="B13" s="69">
        <v>298139</v>
      </c>
      <c r="C13" s="70">
        <f t="shared" si="0"/>
        <v>1.1585022436098948</v>
      </c>
      <c r="D13" s="71">
        <v>3</v>
      </c>
      <c r="E13" s="71">
        <v>3</v>
      </c>
      <c r="F13" s="71">
        <f t="shared" si="1"/>
        <v>0</v>
      </c>
      <c r="G13" s="71">
        <f t="shared" si="2"/>
        <v>4</v>
      </c>
    </row>
    <row r="14" spans="1:7" ht="12.75">
      <c r="A14" s="68" t="s">
        <v>79</v>
      </c>
      <c r="B14" s="69">
        <v>212543</v>
      </c>
      <c r="C14" s="70">
        <f t="shared" si="0"/>
        <v>0.8258951105476905</v>
      </c>
      <c r="D14" s="71">
        <v>2</v>
      </c>
      <c r="E14" s="71">
        <v>2</v>
      </c>
      <c r="F14" s="71">
        <f t="shared" si="1"/>
        <v>0</v>
      </c>
      <c r="G14" s="71">
        <f t="shared" si="2"/>
        <v>3</v>
      </c>
    </row>
    <row r="15" spans="1:7" ht="12.75">
      <c r="A15" s="68" t="s">
        <v>126</v>
      </c>
      <c r="B15" s="69">
        <v>174629</v>
      </c>
      <c r="C15" s="70">
        <f t="shared" si="0"/>
        <v>0.6785696882975805</v>
      </c>
      <c r="D15" s="71">
        <v>3</v>
      </c>
      <c r="E15" s="71">
        <v>2</v>
      </c>
      <c r="F15" s="71">
        <f t="shared" si="1"/>
        <v>1</v>
      </c>
      <c r="G15" s="71">
        <f t="shared" si="2"/>
        <v>2</v>
      </c>
    </row>
    <row r="16" spans="1:7" ht="12.75">
      <c r="A16" s="68" t="s">
        <v>127</v>
      </c>
      <c r="B16" s="69">
        <v>68679</v>
      </c>
      <c r="C16" s="70">
        <f t="shared" si="0"/>
        <v>0.266871410948866</v>
      </c>
      <c r="D16" s="71"/>
      <c r="E16" s="71"/>
      <c r="F16" s="71">
        <f t="shared" si="1"/>
        <v>0</v>
      </c>
      <c r="G16" s="71">
        <f t="shared" si="2"/>
        <v>1</v>
      </c>
    </row>
    <row r="17" spans="1:7" ht="12.75">
      <c r="A17" s="68" t="s">
        <v>82</v>
      </c>
      <c r="B17" s="69">
        <v>62398</v>
      </c>
      <c r="C17" s="70">
        <f t="shared" si="0"/>
        <v>0.24246483350641887</v>
      </c>
      <c r="D17" s="71">
        <v>1</v>
      </c>
      <c r="E17" s="71">
        <v>1</v>
      </c>
      <c r="F17" s="71">
        <f t="shared" si="1"/>
        <v>0</v>
      </c>
      <c r="G17" s="71">
        <f t="shared" si="2"/>
        <v>1</v>
      </c>
    </row>
    <row r="18" spans="1:7" ht="12.75">
      <c r="A18" s="68" t="s">
        <v>80</v>
      </c>
      <c r="B18" s="69">
        <v>51383</v>
      </c>
      <c r="C18" s="70">
        <f t="shared" si="0"/>
        <v>0.19966297862207638</v>
      </c>
      <c r="D18" s="71"/>
      <c r="E18" s="71"/>
      <c r="F18" s="71">
        <f t="shared" si="1"/>
        <v>0</v>
      </c>
      <c r="G18" s="71">
        <f t="shared" si="2"/>
        <v>0</v>
      </c>
    </row>
    <row r="19" spans="1:7" ht="12.75">
      <c r="A19" s="68" t="s">
        <v>81</v>
      </c>
      <c r="B19" s="69">
        <v>50371</v>
      </c>
      <c r="C19" s="70">
        <f t="shared" si="0"/>
        <v>0.19573057034763655</v>
      </c>
      <c r="D19" s="71"/>
      <c r="E19" s="71"/>
      <c r="F19" s="71">
        <f t="shared" si="1"/>
        <v>0</v>
      </c>
      <c r="G19" s="71">
        <f t="shared" si="2"/>
        <v>0</v>
      </c>
    </row>
    <row r="20" spans="1:7" ht="12.75">
      <c r="A20" s="68" t="s">
        <v>83</v>
      </c>
      <c r="B20" s="69">
        <f>+B22-B21-SUM(B7:B19)</f>
        <v>601619</v>
      </c>
      <c r="C20" s="70">
        <f t="shared" si="0"/>
        <v>2.3377584324705634</v>
      </c>
      <c r="D20" s="71"/>
      <c r="E20" s="71"/>
      <c r="F20" s="71"/>
      <c r="G20" s="71"/>
    </row>
    <row r="21" spans="1:7" ht="12.75">
      <c r="A21" s="72" t="s">
        <v>84</v>
      </c>
      <c r="B21" s="73">
        <v>286182</v>
      </c>
      <c r="C21" s="74">
        <f t="shared" si="0"/>
        <v>1.1120399849760243</v>
      </c>
      <c r="D21" s="75"/>
      <c r="E21" s="75"/>
      <c r="F21" s="75"/>
      <c r="G21" s="75"/>
    </row>
    <row r="22" spans="1:7" ht="12.75">
      <c r="A22" s="76" t="s">
        <v>1</v>
      </c>
      <c r="B22" s="77">
        <v>25734866</v>
      </c>
      <c r="C22" s="78"/>
      <c r="D22" s="78">
        <f>SUM(D7:D19)</f>
        <v>399</v>
      </c>
      <c r="E22" s="78">
        <f>SUM(E7:E19)</f>
        <v>350</v>
      </c>
      <c r="F22" s="78">
        <f>SUM(F7:F19)</f>
        <v>49</v>
      </c>
      <c r="G22" s="78">
        <f>SUM(G7:G19)</f>
        <v>399</v>
      </c>
    </row>
    <row r="23" ht="4.5" customHeight="1"/>
    <row r="24" spans="1:7" ht="12.75">
      <c r="A24" s="59"/>
      <c r="B24" s="59"/>
      <c r="C24" s="59"/>
      <c r="D24" s="108" t="s">
        <v>70</v>
      </c>
      <c r="E24" s="109"/>
      <c r="F24" s="110"/>
      <c r="G24" s="111" t="s">
        <v>92</v>
      </c>
    </row>
    <row r="25" spans="1:7" ht="12.75">
      <c r="A25" s="61" t="s">
        <v>85</v>
      </c>
      <c r="B25" s="62" t="s">
        <v>72</v>
      </c>
      <c r="C25" s="60" t="s">
        <v>73</v>
      </c>
      <c r="D25" s="63" t="str">
        <f>+D6</f>
        <v>con 399</v>
      </c>
      <c r="E25" s="63" t="str">
        <f>+E6</f>
        <v>con 350</v>
      </c>
      <c r="F25" s="63" t="str">
        <f>+F6</f>
        <v>incremento</v>
      </c>
      <c r="G25" s="112"/>
    </row>
    <row r="26" spans="1:7" ht="12.75">
      <c r="A26" s="64" t="s">
        <v>86</v>
      </c>
      <c r="B26" s="65">
        <f aca="true" t="shared" si="3" ref="B26:G26">+B7+B8</f>
        <v>21567345</v>
      </c>
      <c r="C26" s="66">
        <f t="shared" si="3"/>
        <v>83.80593471906946</v>
      </c>
      <c r="D26" s="67">
        <f t="shared" si="3"/>
        <v>364</v>
      </c>
      <c r="E26" s="67">
        <f t="shared" si="3"/>
        <v>323</v>
      </c>
      <c r="F26" s="67">
        <f t="shared" si="3"/>
        <v>41</v>
      </c>
      <c r="G26" s="67">
        <f t="shared" si="3"/>
        <v>351</v>
      </c>
    </row>
    <row r="27" spans="1:7" ht="12.75">
      <c r="A27" s="68" t="s">
        <v>87</v>
      </c>
      <c r="B27" s="69">
        <f aca="true" t="shared" si="4" ref="B27:G27">+B9+B12+B18</f>
        <v>1327408</v>
      </c>
      <c r="C27" s="70">
        <f t="shared" si="4"/>
        <v>5.1580140343454675</v>
      </c>
      <c r="D27" s="71">
        <f t="shared" si="4"/>
        <v>5</v>
      </c>
      <c r="E27" s="71">
        <f t="shared" si="4"/>
        <v>3</v>
      </c>
      <c r="F27" s="71">
        <f t="shared" si="4"/>
        <v>2</v>
      </c>
      <c r="G27" s="71">
        <f t="shared" si="4"/>
        <v>20</v>
      </c>
    </row>
    <row r="28" spans="1:7" ht="12.75">
      <c r="A28" s="72" t="s">
        <v>88</v>
      </c>
      <c r="B28" s="73">
        <f aca="true" t="shared" si="5" ref="B28:G28">+B10+B11+B13+B14+B15+B16+B17+B19</f>
        <v>1952312</v>
      </c>
      <c r="C28" s="74">
        <f t="shared" si="5"/>
        <v>7.586252829138493</v>
      </c>
      <c r="D28" s="75">
        <f t="shared" si="5"/>
        <v>30</v>
      </c>
      <c r="E28" s="75">
        <f t="shared" si="5"/>
        <v>24</v>
      </c>
      <c r="F28" s="75">
        <f t="shared" si="5"/>
        <v>6</v>
      </c>
      <c r="G28" s="75">
        <f t="shared" si="5"/>
        <v>28</v>
      </c>
    </row>
    <row r="30" ht="12.75" hidden="1">
      <c r="G30">
        <v>61200</v>
      </c>
    </row>
  </sheetData>
  <mergeCells count="4">
    <mergeCell ref="D5:F5"/>
    <mergeCell ref="D24:F24"/>
    <mergeCell ref="G5:G6"/>
    <mergeCell ref="G24:G2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1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zoomScale="90" zoomScaleNormal="90" workbookViewId="0" topLeftCell="A1">
      <selection activeCell="A3" sqref="A3"/>
    </sheetView>
  </sheetViews>
  <sheetFormatPr defaultColWidth="11.421875" defaultRowHeight="12.75"/>
  <cols>
    <col min="1" max="1" width="12.140625" style="0" customWidth="1"/>
    <col min="2" max="3" width="9.7109375" style="0" customWidth="1"/>
    <col min="4" max="4" width="50.140625" style="0" customWidth="1"/>
  </cols>
  <sheetData>
    <row r="1" ht="12.75">
      <c r="A1" s="27" t="s">
        <v>98</v>
      </c>
    </row>
    <row r="2" ht="12.75">
      <c r="A2" t="s">
        <v>99</v>
      </c>
    </row>
    <row r="4" ht="12.75">
      <c r="A4" s="41" t="s">
        <v>143</v>
      </c>
    </row>
    <row r="5" spans="1:4" ht="30" customHeight="1">
      <c r="A5" s="40" t="s">
        <v>100</v>
      </c>
      <c r="B5" s="40" t="s">
        <v>62</v>
      </c>
      <c r="C5" s="40" t="s">
        <v>66</v>
      </c>
      <c r="D5" s="55" t="s">
        <v>67</v>
      </c>
    </row>
    <row r="6" spans="1:4" ht="12.75" customHeight="1">
      <c r="A6" s="43">
        <v>-1</v>
      </c>
      <c r="B6" s="44">
        <v>7</v>
      </c>
      <c r="C6" s="45">
        <f>+ABS(B6*A6)</f>
        <v>7</v>
      </c>
      <c r="D6" s="46" t="s">
        <v>139</v>
      </c>
    </row>
    <row r="7" spans="1:4" ht="24">
      <c r="A7" s="47">
        <v>1</v>
      </c>
      <c r="B7" s="48">
        <v>14</v>
      </c>
      <c r="C7" s="49">
        <f aca="true" t="shared" si="0" ref="C7:C12">+ABS(B7*A7)</f>
        <v>14</v>
      </c>
      <c r="D7" s="50" t="s">
        <v>142</v>
      </c>
    </row>
    <row r="8" spans="1:4" ht="12.75">
      <c r="A8" s="47">
        <v>2</v>
      </c>
      <c r="B8" s="48">
        <v>4</v>
      </c>
      <c r="C8" s="49">
        <f t="shared" si="0"/>
        <v>8</v>
      </c>
      <c r="D8" s="50" t="s">
        <v>140</v>
      </c>
    </row>
    <row r="9" spans="1:4" ht="12.75">
      <c r="A9" s="47">
        <v>3</v>
      </c>
      <c r="B9" s="48">
        <v>1</v>
      </c>
      <c r="C9" s="49">
        <f t="shared" si="0"/>
        <v>3</v>
      </c>
      <c r="D9" s="50" t="s">
        <v>141</v>
      </c>
    </row>
    <row r="10" spans="1:4" ht="12.75">
      <c r="A10" s="47">
        <v>4</v>
      </c>
      <c r="B10" s="48">
        <v>2</v>
      </c>
      <c r="C10" s="49">
        <f t="shared" si="0"/>
        <v>8</v>
      </c>
      <c r="D10" s="50" t="s">
        <v>46</v>
      </c>
    </row>
    <row r="11" spans="1:4" ht="12.75">
      <c r="A11" s="47">
        <v>11</v>
      </c>
      <c r="B11" s="48">
        <v>1</v>
      </c>
      <c r="C11" s="49">
        <f t="shared" si="0"/>
        <v>11</v>
      </c>
      <c r="D11" s="50" t="s">
        <v>10</v>
      </c>
    </row>
    <row r="12" spans="1:4" ht="12.75">
      <c r="A12" s="51">
        <v>13</v>
      </c>
      <c r="B12" s="52">
        <v>1</v>
      </c>
      <c r="C12" s="53">
        <f t="shared" si="0"/>
        <v>13</v>
      </c>
      <c r="D12" s="54" t="s">
        <v>29</v>
      </c>
    </row>
    <row r="13" spans="1:3" ht="12.75">
      <c r="A13" s="28" t="s">
        <v>61</v>
      </c>
      <c r="B13" s="39">
        <f>SUM(B6:B12)</f>
        <v>30</v>
      </c>
      <c r="C13" s="35">
        <f>SUM(C6:C12)</f>
        <v>64</v>
      </c>
    </row>
    <row r="14" spans="1:3" ht="12.75">
      <c r="A14" s="56"/>
      <c r="B14" s="57"/>
      <c r="C14" s="57"/>
    </row>
    <row r="16" ht="12.75">
      <c r="A16" s="41" t="s">
        <v>144</v>
      </c>
    </row>
    <row r="17" spans="1:3" ht="30" customHeight="1">
      <c r="A17" s="40" t="s">
        <v>63</v>
      </c>
      <c r="B17" s="40" t="s">
        <v>62</v>
      </c>
      <c r="C17" s="40" t="s">
        <v>64</v>
      </c>
    </row>
    <row r="18" spans="1:3" ht="12.75">
      <c r="A18" s="36" t="s">
        <v>109</v>
      </c>
      <c r="B18" s="29">
        <f>+SUM(B22:B25)</f>
        <v>20</v>
      </c>
      <c r="C18" s="30">
        <f>+SUM(C22:C25)</f>
        <v>58</v>
      </c>
    </row>
    <row r="19" spans="1:3" ht="12.75">
      <c r="A19" s="37" t="s">
        <v>110</v>
      </c>
      <c r="B19" s="31">
        <f>+SUM(B26:B30)</f>
        <v>22</v>
      </c>
      <c r="C19" s="32">
        <f>+SUM(C26:C30)</f>
        <v>146</v>
      </c>
    </row>
    <row r="20" spans="1:3" ht="12.75">
      <c r="A20" s="37" t="s">
        <v>111</v>
      </c>
      <c r="B20" s="31">
        <f>+SUM(B31:B34)</f>
        <v>7</v>
      </c>
      <c r="C20" s="32">
        <f>+SUM(C31:C34)</f>
        <v>85</v>
      </c>
    </row>
    <row r="21" spans="1:4" ht="12.75">
      <c r="A21" s="38" t="s">
        <v>112</v>
      </c>
      <c r="B21" s="33">
        <f>+SUM(B35:B37)</f>
        <v>3</v>
      </c>
      <c r="C21" s="34">
        <f>+SUM(C35:C37)</f>
        <v>110</v>
      </c>
      <c r="D21" s="42" t="s">
        <v>67</v>
      </c>
    </row>
    <row r="22" spans="1:4" ht="12.75">
      <c r="A22" s="43">
        <v>1</v>
      </c>
      <c r="B22" s="44">
        <v>2</v>
      </c>
      <c r="C22" s="45">
        <f aca="true" t="shared" si="1" ref="C22:C37">+B22*A22</f>
        <v>2</v>
      </c>
      <c r="D22" s="46" t="s">
        <v>113</v>
      </c>
    </row>
    <row r="23" spans="1:4" ht="12.75">
      <c r="A23" s="47">
        <v>2</v>
      </c>
      <c r="B23" s="48">
        <v>5</v>
      </c>
      <c r="C23" s="49">
        <f t="shared" si="1"/>
        <v>10</v>
      </c>
      <c r="D23" s="50" t="s">
        <v>145</v>
      </c>
    </row>
    <row r="24" spans="1:4" ht="12.75">
      <c r="A24" s="47">
        <v>3</v>
      </c>
      <c r="B24" s="48">
        <v>6</v>
      </c>
      <c r="C24" s="49">
        <f t="shared" si="1"/>
        <v>18</v>
      </c>
      <c r="D24" s="50" t="s">
        <v>146</v>
      </c>
    </row>
    <row r="25" spans="1:4" ht="12.75" customHeight="1">
      <c r="A25" s="47">
        <v>4</v>
      </c>
      <c r="B25" s="48">
        <v>7</v>
      </c>
      <c r="C25" s="49">
        <f t="shared" si="1"/>
        <v>28</v>
      </c>
      <c r="D25" s="50" t="s">
        <v>147</v>
      </c>
    </row>
    <row r="26" spans="1:4" ht="12.75">
      <c r="A26" s="47">
        <v>5</v>
      </c>
      <c r="B26" s="48">
        <v>6</v>
      </c>
      <c r="C26" s="49">
        <f t="shared" si="1"/>
        <v>30</v>
      </c>
      <c r="D26" s="50" t="s">
        <v>148</v>
      </c>
    </row>
    <row r="27" spans="1:4" ht="12.75">
      <c r="A27" s="47">
        <v>6</v>
      </c>
      <c r="B27" s="48">
        <v>7</v>
      </c>
      <c r="C27" s="49">
        <f t="shared" si="1"/>
        <v>42</v>
      </c>
      <c r="D27" s="50" t="s">
        <v>149</v>
      </c>
    </row>
    <row r="28" spans="1:4" ht="12.75">
      <c r="A28" s="47">
        <v>7</v>
      </c>
      <c r="B28" s="48">
        <v>2</v>
      </c>
      <c r="C28" s="49">
        <f>+B28*A28</f>
        <v>14</v>
      </c>
      <c r="D28" s="50" t="s">
        <v>150</v>
      </c>
    </row>
    <row r="29" spans="1:4" ht="12.75">
      <c r="A29" s="47">
        <v>8</v>
      </c>
      <c r="B29" s="48">
        <v>3</v>
      </c>
      <c r="C29" s="49">
        <f>+B29*A29</f>
        <v>24</v>
      </c>
      <c r="D29" s="50" t="s">
        <v>119</v>
      </c>
    </row>
    <row r="30" spans="1:4" ht="12.75">
      <c r="A30" s="47">
        <v>9</v>
      </c>
      <c r="B30" s="48">
        <v>4</v>
      </c>
      <c r="C30" s="49">
        <f t="shared" si="1"/>
        <v>36</v>
      </c>
      <c r="D30" s="50" t="s">
        <v>120</v>
      </c>
    </row>
    <row r="31" spans="1:4" ht="12.75">
      <c r="A31" s="47">
        <v>10</v>
      </c>
      <c r="B31" s="48">
        <v>3</v>
      </c>
      <c r="C31" s="49">
        <f t="shared" si="1"/>
        <v>30</v>
      </c>
      <c r="D31" s="50" t="s">
        <v>121</v>
      </c>
    </row>
    <row r="32" spans="1:4" ht="12.75">
      <c r="A32" s="47">
        <v>12</v>
      </c>
      <c r="B32" s="48">
        <v>1</v>
      </c>
      <c r="C32" s="49">
        <f t="shared" si="1"/>
        <v>12</v>
      </c>
      <c r="D32" s="50" t="s">
        <v>31</v>
      </c>
    </row>
    <row r="33" spans="1:4" ht="12.75">
      <c r="A33" s="47">
        <v>13</v>
      </c>
      <c r="B33" s="48">
        <v>1</v>
      </c>
      <c r="C33" s="49">
        <f t="shared" si="1"/>
        <v>13</v>
      </c>
      <c r="D33" s="50" t="s">
        <v>30</v>
      </c>
    </row>
    <row r="34" spans="1:4" ht="12.75">
      <c r="A34" s="47">
        <v>15</v>
      </c>
      <c r="B34" s="48">
        <v>2</v>
      </c>
      <c r="C34" s="49">
        <f t="shared" si="1"/>
        <v>30</v>
      </c>
      <c r="D34" s="50" t="s">
        <v>122</v>
      </c>
    </row>
    <row r="35" spans="1:4" ht="12.75">
      <c r="A35" s="47">
        <v>20</v>
      </c>
      <c r="B35" s="48">
        <v>1</v>
      </c>
      <c r="C35" s="49">
        <f t="shared" si="1"/>
        <v>20</v>
      </c>
      <c r="D35" s="50" t="s">
        <v>46</v>
      </c>
    </row>
    <row r="36" spans="1:4" ht="12.75">
      <c r="A36" s="47">
        <v>42</v>
      </c>
      <c r="B36" s="48">
        <v>1</v>
      </c>
      <c r="C36" s="49">
        <f t="shared" si="1"/>
        <v>42</v>
      </c>
      <c r="D36" s="50" t="s">
        <v>10</v>
      </c>
    </row>
    <row r="37" spans="1:4" ht="12.75">
      <c r="A37" s="51">
        <v>48</v>
      </c>
      <c r="B37" s="52">
        <v>1</v>
      </c>
      <c r="C37" s="53">
        <f t="shared" si="1"/>
        <v>48</v>
      </c>
      <c r="D37" s="54" t="s">
        <v>29</v>
      </c>
    </row>
    <row r="38" spans="1:3" ht="12.75">
      <c r="A38" s="28" t="s">
        <v>61</v>
      </c>
      <c r="B38" s="39">
        <f>SUM(B22:B37)</f>
        <v>52</v>
      </c>
      <c r="C38" s="35">
        <f>SUM(C22:C37)</f>
        <v>399</v>
      </c>
    </row>
    <row r="39" spans="1:3" ht="12.75">
      <c r="A39" s="56"/>
      <c r="B39" s="57"/>
      <c r="C39" s="57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Zeros="0" zoomScale="90" zoomScaleNormal="90" workbookViewId="0" topLeftCell="A1">
      <selection activeCell="A3" sqref="A3"/>
    </sheetView>
  </sheetViews>
  <sheetFormatPr defaultColWidth="11.421875" defaultRowHeight="12.75"/>
  <cols>
    <col min="1" max="1" width="19.7109375" style="0" customWidth="1"/>
    <col min="2" max="2" width="9.7109375" style="0" customWidth="1"/>
    <col min="3" max="3" width="6.8515625" style="0" customWidth="1"/>
    <col min="4" max="6" width="9.7109375" style="0" customWidth="1"/>
    <col min="7" max="7" width="10.7109375" style="0" customWidth="1"/>
  </cols>
  <sheetData>
    <row r="1" ht="12.75">
      <c r="A1" s="27" t="s">
        <v>98</v>
      </c>
    </row>
    <row r="2" ht="12.75">
      <c r="A2" t="s">
        <v>99</v>
      </c>
    </row>
    <row r="4" ht="12.75">
      <c r="A4" t="s">
        <v>151</v>
      </c>
    </row>
    <row r="5" spans="1:7" ht="12.75" customHeight="1">
      <c r="A5" s="59"/>
      <c r="B5" s="59"/>
      <c r="C5" s="59"/>
      <c r="D5" s="108" t="s">
        <v>70</v>
      </c>
      <c r="E5" s="109"/>
      <c r="F5" s="110"/>
      <c r="G5" s="111" t="s">
        <v>92</v>
      </c>
    </row>
    <row r="6" spans="1:7" ht="12.75">
      <c r="A6" s="61" t="s">
        <v>71</v>
      </c>
      <c r="B6" s="62" t="s">
        <v>72</v>
      </c>
      <c r="C6" s="60" t="s">
        <v>73</v>
      </c>
      <c r="D6" s="63" t="s">
        <v>89</v>
      </c>
      <c r="E6" s="63" t="s">
        <v>90</v>
      </c>
      <c r="F6" s="63" t="s">
        <v>91</v>
      </c>
      <c r="G6" s="112"/>
    </row>
    <row r="7" spans="1:7" ht="12.75">
      <c r="A7" s="64" t="s">
        <v>74</v>
      </c>
      <c r="B7" s="65">
        <v>11289335</v>
      </c>
      <c r="C7" s="66">
        <f aca="true" t="shared" si="0" ref="C7:C21">+B7*100/$B$22</f>
        <v>43.867860046366665</v>
      </c>
      <c r="D7" s="67">
        <v>192</v>
      </c>
      <c r="E7" s="67">
        <v>169</v>
      </c>
      <c r="F7" s="67">
        <f>+D7-E7</f>
        <v>23</v>
      </c>
      <c r="G7" s="67">
        <f>+INT(B7/$G$30)</f>
        <v>184</v>
      </c>
    </row>
    <row r="8" spans="1:7" ht="12.75">
      <c r="A8" s="68" t="s">
        <v>75</v>
      </c>
      <c r="B8" s="69">
        <v>10278010</v>
      </c>
      <c r="C8" s="70">
        <f t="shared" si="0"/>
        <v>39.93807467270278</v>
      </c>
      <c r="D8" s="71">
        <v>172</v>
      </c>
      <c r="E8" s="71">
        <v>154</v>
      </c>
      <c r="F8" s="71">
        <f aca="true" t="shared" si="1" ref="F8:F19">+D8-E8</f>
        <v>18</v>
      </c>
      <c r="G8" s="71">
        <f aca="true" t="shared" si="2" ref="G8:G19">+INT(B8/$G$30)</f>
        <v>167</v>
      </c>
    </row>
    <row r="9" spans="1:7" ht="12.75">
      <c r="A9" s="68" t="s">
        <v>76</v>
      </c>
      <c r="B9" s="69">
        <v>969946</v>
      </c>
      <c r="C9" s="70">
        <f t="shared" si="0"/>
        <v>3.7689957274306383</v>
      </c>
      <c r="D9" s="71">
        <v>4</v>
      </c>
      <c r="E9" s="71">
        <v>2</v>
      </c>
      <c r="F9" s="71">
        <f t="shared" si="1"/>
        <v>2</v>
      </c>
      <c r="G9" s="71">
        <f t="shared" si="2"/>
        <v>15</v>
      </c>
    </row>
    <row r="10" spans="1:7" ht="12.75">
      <c r="A10" s="68" t="s">
        <v>77</v>
      </c>
      <c r="B10" s="69">
        <v>779425</v>
      </c>
      <c r="C10" s="70">
        <f t="shared" si="0"/>
        <v>3.0286732404202144</v>
      </c>
      <c r="D10" s="71">
        <v>14</v>
      </c>
      <c r="E10" s="71">
        <v>10</v>
      </c>
      <c r="F10" s="71">
        <f t="shared" si="1"/>
        <v>4</v>
      </c>
      <c r="G10" s="71">
        <f t="shared" si="2"/>
        <v>12</v>
      </c>
    </row>
    <row r="11" spans="1:7" ht="12.75">
      <c r="A11" s="68" t="s">
        <v>78</v>
      </c>
      <c r="B11" s="69">
        <v>306128</v>
      </c>
      <c r="C11" s="70">
        <f t="shared" si="0"/>
        <v>1.189545731460191</v>
      </c>
      <c r="D11" s="71">
        <v>6</v>
      </c>
      <c r="E11" s="71">
        <v>6</v>
      </c>
      <c r="F11" s="71">
        <f t="shared" si="1"/>
        <v>0</v>
      </c>
      <c r="G11" s="71">
        <f t="shared" si="2"/>
        <v>4</v>
      </c>
    </row>
    <row r="12" spans="1:7" ht="12.75">
      <c r="A12" s="68" t="s">
        <v>124</v>
      </c>
      <c r="B12" s="69">
        <v>306079</v>
      </c>
      <c r="C12" s="70">
        <f t="shared" si="0"/>
        <v>1.1893553282927527</v>
      </c>
      <c r="D12" s="71">
        <v>1</v>
      </c>
      <c r="E12" s="71">
        <v>1</v>
      </c>
      <c r="F12" s="71">
        <f t="shared" si="1"/>
        <v>0</v>
      </c>
      <c r="G12" s="71">
        <f t="shared" si="2"/>
        <v>4</v>
      </c>
    </row>
    <row r="13" spans="1:7" ht="12.75">
      <c r="A13" s="68" t="s">
        <v>125</v>
      </c>
      <c r="B13" s="69">
        <v>298139</v>
      </c>
      <c r="C13" s="70">
        <f t="shared" si="0"/>
        <v>1.1585022436098948</v>
      </c>
      <c r="D13" s="71">
        <v>4</v>
      </c>
      <c r="E13" s="71">
        <v>3</v>
      </c>
      <c r="F13" s="71">
        <f t="shared" si="1"/>
        <v>1</v>
      </c>
      <c r="G13" s="71">
        <f t="shared" si="2"/>
        <v>4</v>
      </c>
    </row>
    <row r="14" spans="1:7" ht="12.75">
      <c r="A14" s="68" t="s">
        <v>79</v>
      </c>
      <c r="B14" s="69">
        <v>212543</v>
      </c>
      <c r="C14" s="70">
        <f t="shared" si="0"/>
        <v>0.8258951105476905</v>
      </c>
      <c r="D14" s="71">
        <v>2</v>
      </c>
      <c r="E14" s="71">
        <v>2</v>
      </c>
      <c r="F14" s="71">
        <f t="shared" si="1"/>
        <v>0</v>
      </c>
      <c r="G14" s="71">
        <f t="shared" si="2"/>
        <v>3</v>
      </c>
    </row>
    <row r="15" spans="1:7" ht="12.75">
      <c r="A15" s="68" t="s">
        <v>126</v>
      </c>
      <c r="B15" s="69">
        <v>174629</v>
      </c>
      <c r="C15" s="70">
        <f t="shared" si="0"/>
        <v>0.6785696882975805</v>
      </c>
      <c r="D15" s="71">
        <v>3</v>
      </c>
      <c r="E15" s="71">
        <v>2</v>
      </c>
      <c r="F15" s="71">
        <f t="shared" si="1"/>
        <v>1</v>
      </c>
      <c r="G15" s="71">
        <f t="shared" si="2"/>
        <v>2</v>
      </c>
    </row>
    <row r="16" spans="1:7" ht="12.75">
      <c r="A16" s="68" t="s">
        <v>127</v>
      </c>
      <c r="B16" s="69">
        <v>68679</v>
      </c>
      <c r="C16" s="70">
        <f t="shared" si="0"/>
        <v>0.266871410948866</v>
      </c>
      <c r="D16" s="71"/>
      <c r="E16" s="71"/>
      <c r="F16" s="71">
        <f t="shared" si="1"/>
        <v>0</v>
      </c>
      <c r="G16" s="71">
        <f t="shared" si="2"/>
        <v>1</v>
      </c>
    </row>
    <row r="17" spans="1:7" ht="12.75">
      <c r="A17" s="68" t="s">
        <v>82</v>
      </c>
      <c r="B17" s="69">
        <v>62398</v>
      </c>
      <c r="C17" s="70">
        <f t="shared" si="0"/>
        <v>0.24246483350641887</v>
      </c>
      <c r="D17" s="71">
        <v>1</v>
      </c>
      <c r="E17" s="71">
        <v>1</v>
      </c>
      <c r="F17" s="71">
        <f t="shared" si="1"/>
        <v>0</v>
      </c>
      <c r="G17" s="71">
        <f t="shared" si="2"/>
        <v>1</v>
      </c>
    </row>
    <row r="18" spans="1:7" ht="12.75">
      <c r="A18" s="68" t="s">
        <v>80</v>
      </c>
      <c r="B18" s="69">
        <v>51383</v>
      </c>
      <c r="C18" s="70">
        <f t="shared" si="0"/>
        <v>0.19966297862207638</v>
      </c>
      <c r="D18" s="71"/>
      <c r="E18" s="71"/>
      <c r="F18" s="71">
        <f t="shared" si="1"/>
        <v>0</v>
      </c>
      <c r="G18" s="71">
        <f t="shared" si="2"/>
        <v>0</v>
      </c>
    </row>
    <row r="19" spans="1:7" ht="12.75">
      <c r="A19" s="68" t="s">
        <v>81</v>
      </c>
      <c r="B19" s="69">
        <v>50371</v>
      </c>
      <c r="C19" s="70">
        <f t="shared" si="0"/>
        <v>0.19573057034763655</v>
      </c>
      <c r="D19" s="71"/>
      <c r="E19" s="71"/>
      <c r="F19" s="71">
        <f t="shared" si="1"/>
        <v>0</v>
      </c>
      <c r="G19" s="71">
        <f t="shared" si="2"/>
        <v>0</v>
      </c>
    </row>
    <row r="20" spans="1:7" ht="12.75">
      <c r="A20" s="68" t="s">
        <v>83</v>
      </c>
      <c r="B20" s="69">
        <f>+B22-B21-SUM(B7:B19)</f>
        <v>601619</v>
      </c>
      <c r="C20" s="70">
        <f t="shared" si="0"/>
        <v>2.3377584324705634</v>
      </c>
      <c r="D20" s="71"/>
      <c r="E20" s="71"/>
      <c r="F20" s="71"/>
      <c r="G20" s="71"/>
    </row>
    <row r="21" spans="1:7" ht="12.75">
      <c r="A21" s="72" t="s">
        <v>84</v>
      </c>
      <c r="B21" s="73">
        <v>286182</v>
      </c>
      <c r="C21" s="74">
        <f t="shared" si="0"/>
        <v>1.1120399849760243</v>
      </c>
      <c r="D21" s="75"/>
      <c r="E21" s="75"/>
      <c r="F21" s="75"/>
      <c r="G21" s="75"/>
    </row>
    <row r="22" spans="1:7" ht="12.75">
      <c r="A22" s="76" t="s">
        <v>1</v>
      </c>
      <c r="B22" s="77">
        <v>25734866</v>
      </c>
      <c r="C22" s="78"/>
      <c r="D22" s="78">
        <f>SUM(D7:D19)</f>
        <v>399</v>
      </c>
      <c r="E22" s="78">
        <f>SUM(E7:E19)</f>
        <v>350</v>
      </c>
      <c r="F22" s="78">
        <f>SUM(F7:F19)</f>
        <v>49</v>
      </c>
      <c r="G22" s="78">
        <f>SUM(G7:G19)</f>
        <v>397</v>
      </c>
    </row>
    <row r="23" ht="4.5" customHeight="1"/>
    <row r="24" spans="1:7" ht="12.75" customHeight="1">
      <c r="A24" s="59"/>
      <c r="B24" s="59"/>
      <c r="C24" s="59"/>
      <c r="D24" s="108" t="s">
        <v>70</v>
      </c>
      <c r="E24" s="109"/>
      <c r="F24" s="110"/>
      <c r="G24" s="111" t="s">
        <v>92</v>
      </c>
    </row>
    <row r="25" spans="1:7" ht="12.75">
      <c r="A25" s="61" t="s">
        <v>85</v>
      </c>
      <c r="B25" s="62" t="s">
        <v>72</v>
      </c>
      <c r="C25" s="60" t="s">
        <v>73</v>
      </c>
      <c r="D25" s="63" t="str">
        <f>+D6</f>
        <v>con 399</v>
      </c>
      <c r="E25" s="63" t="str">
        <f>+E6</f>
        <v>con 350</v>
      </c>
      <c r="F25" s="63" t="str">
        <f>+F6</f>
        <v>incremento</v>
      </c>
      <c r="G25" s="112"/>
    </row>
    <row r="26" spans="1:7" ht="12.75">
      <c r="A26" s="64" t="s">
        <v>86</v>
      </c>
      <c r="B26" s="65">
        <f aca="true" t="shared" si="3" ref="B26:G26">+B7+B8</f>
        <v>21567345</v>
      </c>
      <c r="C26" s="66">
        <f t="shared" si="3"/>
        <v>83.80593471906946</v>
      </c>
      <c r="D26" s="67">
        <f t="shared" si="3"/>
        <v>364</v>
      </c>
      <c r="E26" s="67">
        <f t="shared" si="3"/>
        <v>323</v>
      </c>
      <c r="F26" s="67">
        <f t="shared" si="3"/>
        <v>41</v>
      </c>
      <c r="G26" s="67">
        <f t="shared" si="3"/>
        <v>351</v>
      </c>
    </row>
    <row r="27" spans="1:7" ht="12.75">
      <c r="A27" s="68" t="s">
        <v>87</v>
      </c>
      <c r="B27" s="69">
        <f aca="true" t="shared" si="4" ref="B27:G27">+B9+B12+B18</f>
        <v>1327408</v>
      </c>
      <c r="C27" s="70">
        <f t="shared" si="4"/>
        <v>5.1580140343454675</v>
      </c>
      <c r="D27" s="71">
        <f t="shared" si="4"/>
        <v>5</v>
      </c>
      <c r="E27" s="71">
        <f t="shared" si="4"/>
        <v>3</v>
      </c>
      <c r="F27" s="71">
        <f t="shared" si="4"/>
        <v>2</v>
      </c>
      <c r="G27" s="71">
        <f t="shared" si="4"/>
        <v>19</v>
      </c>
    </row>
    <row r="28" spans="1:7" ht="12.75">
      <c r="A28" s="72" t="s">
        <v>88</v>
      </c>
      <c r="B28" s="73">
        <f aca="true" t="shared" si="5" ref="B28:G28">+B10+B11+B13+B14+B15+B16+B17+B19</f>
        <v>1952312</v>
      </c>
      <c r="C28" s="74">
        <f t="shared" si="5"/>
        <v>7.586252829138493</v>
      </c>
      <c r="D28" s="75">
        <f t="shared" si="5"/>
        <v>30</v>
      </c>
      <c r="E28" s="75">
        <f t="shared" si="5"/>
        <v>24</v>
      </c>
      <c r="F28" s="75">
        <f t="shared" si="5"/>
        <v>6</v>
      </c>
      <c r="G28" s="75">
        <f t="shared" si="5"/>
        <v>27</v>
      </c>
    </row>
    <row r="30" ht="12.75" hidden="1">
      <c r="G30">
        <v>61300</v>
      </c>
    </row>
  </sheetData>
  <mergeCells count="4">
    <mergeCell ref="D5:F5"/>
    <mergeCell ref="D24:F24"/>
    <mergeCell ref="G5:G6"/>
    <mergeCell ref="G24:G2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1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Zeros="0" zoomScale="90" zoomScaleNormal="90" workbookViewId="0" topLeftCell="A1">
      <selection activeCell="A5" sqref="A5"/>
    </sheetView>
  </sheetViews>
  <sheetFormatPr defaultColWidth="11.421875" defaultRowHeight="12.75"/>
  <cols>
    <col min="1" max="1" width="19.7109375" style="0" customWidth="1"/>
    <col min="2" max="2" width="9.7109375" style="0" customWidth="1"/>
    <col min="3" max="3" width="6.28125" style="0" customWidth="1"/>
    <col min="4" max="4" width="9.7109375" style="0" customWidth="1"/>
    <col min="5" max="5" width="11.140625" style="0" customWidth="1"/>
    <col min="6" max="6" width="10.28125" style="0" customWidth="1"/>
    <col min="7" max="7" width="10.7109375" style="0" customWidth="1"/>
  </cols>
  <sheetData>
    <row r="1" ht="12.75">
      <c r="A1" s="27" t="s">
        <v>101</v>
      </c>
    </row>
    <row r="2" ht="12.75">
      <c r="A2" t="s">
        <v>68</v>
      </c>
    </row>
    <row r="3" ht="12.75">
      <c r="A3" t="s">
        <v>152</v>
      </c>
    </row>
    <row r="4" ht="12.75">
      <c r="A4" t="s">
        <v>102</v>
      </c>
    </row>
    <row r="6" ht="12.75">
      <c r="A6" t="s">
        <v>157</v>
      </c>
    </row>
    <row r="7" spans="1:7" ht="12.75">
      <c r="A7" s="59"/>
      <c r="B7" s="59"/>
      <c r="C7" s="59"/>
      <c r="D7" s="108" t="s">
        <v>70</v>
      </c>
      <c r="E7" s="109"/>
      <c r="F7" s="110"/>
      <c r="G7" s="111" t="s">
        <v>96</v>
      </c>
    </row>
    <row r="8" spans="1:7" ht="12.75">
      <c r="A8" s="61" t="s">
        <v>71</v>
      </c>
      <c r="B8" s="62" t="s">
        <v>72</v>
      </c>
      <c r="C8" s="60" t="s">
        <v>73</v>
      </c>
      <c r="D8" s="63" t="s">
        <v>61</v>
      </c>
      <c r="E8" s="63" t="s">
        <v>104</v>
      </c>
      <c r="F8" s="63" t="s">
        <v>103</v>
      </c>
      <c r="G8" s="112"/>
    </row>
    <row r="9" spans="1:7" ht="12.75">
      <c r="A9" s="64" t="s">
        <v>74</v>
      </c>
      <c r="B9" s="65">
        <v>11289335</v>
      </c>
      <c r="C9" s="66">
        <f aca="true" t="shared" si="0" ref="C9:C23">+B9*100/$B$24</f>
        <v>43.867860046366665</v>
      </c>
      <c r="D9" s="67">
        <f>+MAX(E9,INT(B9/$D$32))</f>
        <v>184</v>
      </c>
      <c r="E9" s="67">
        <v>169</v>
      </c>
      <c r="F9" s="67">
        <f aca="true" t="shared" si="1" ref="F9:F21">+D9-E9</f>
        <v>15</v>
      </c>
      <c r="G9" s="67">
        <f>+INT(B9/$G$32)</f>
        <v>184</v>
      </c>
    </row>
    <row r="10" spans="1:7" ht="12.75">
      <c r="A10" s="68" t="s">
        <v>75</v>
      </c>
      <c r="B10" s="69">
        <v>10278010</v>
      </c>
      <c r="C10" s="70">
        <f t="shared" si="0"/>
        <v>39.93807467270278</v>
      </c>
      <c r="D10" s="71">
        <f aca="true" t="shared" si="2" ref="D10:D19">+MAX(E10,INT(B10/$D$32))</f>
        <v>167</v>
      </c>
      <c r="E10" s="71">
        <v>154</v>
      </c>
      <c r="F10" s="71">
        <f t="shared" si="1"/>
        <v>13</v>
      </c>
      <c r="G10" s="71">
        <f aca="true" t="shared" si="3" ref="G10:G21">+INT(B10/$G$32)</f>
        <v>167</v>
      </c>
    </row>
    <row r="11" spans="1:7" ht="12.75">
      <c r="A11" s="68" t="s">
        <v>76</v>
      </c>
      <c r="B11" s="69">
        <v>969946</v>
      </c>
      <c r="C11" s="70">
        <f t="shared" si="0"/>
        <v>3.7689957274306383</v>
      </c>
      <c r="D11" s="71">
        <f t="shared" si="2"/>
        <v>15</v>
      </c>
      <c r="E11" s="71">
        <v>2</v>
      </c>
      <c r="F11" s="71">
        <f t="shared" si="1"/>
        <v>13</v>
      </c>
      <c r="G11" s="71">
        <f t="shared" si="3"/>
        <v>15</v>
      </c>
    </row>
    <row r="12" spans="1:7" ht="12.75">
      <c r="A12" s="68" t="s">
        <v>77</v>
      </c>
      <c r="B12" s="69">
        <v>779425</v>
      </c>
      <c r="C12" s="70">
        <f t="shared" si="0"/>
        <v>3.0286732404202144</v>
      </c>
      <c r="D12" s="71">
        <f t="shared" si="2"/>
        <v>12</v>
      </c>
      <c r="E12" s="71">
        <v>10</v>
      </c>
      <c r="F12" s="71">
        <f t="shared" si="1"/>
        <v>2</v>
      </c>
      <c r="G12" s="71">
        <f t="shared" si="3"/>
        <v>12</v>
      </c>
    </row>
    <row r="13" spans="1:7" ht="12.75">
      <c r="A13" s="68" t="s">
        <v>78</v>
      </c>
      <c r="B13" s="69">
        <v>306128</v>
      </c>
      <c r="C13" s="70">
        <f t="shared" si="0"/>
        <v>1.189545731460191</v>
      </c>
      <c r="D13" s="71">
        <f t="shared" si="2"/>
        <v>6</v>
      </c>
      <c r="E13" s="71">
        <v>6</v>
      </c>
      <c r="F13" s="71">
        <f t="shared" si="1"/>
        <v>0</v>
      </c>
      <c r="G13" s="71">
        <f t="shared" si="3"/>
        <v>5</v>
      </c>
    </row>
    <row r="14" spans="1:7" ht="12.75">
      <c r="A14" s="68" t="s">
        <v>124</v>
      </c>
      <c r="B14" s="69">
        <v>306079</v>
      </c>
      <c r="C14" s="70">
        <f t="shared" si="0"/>
        <v>1.1893553282927527</v>
      </c>
      <c r="D14" s="71">
        <f t="shared" si="2"/>
        <v>5</v>
      </c>
      <c r="E14" s="71">
        <v>1</v>
      </c>
      <c r="F14" s="71">
        <f t="shared" si="1"/>
        <v>4</v>
      </c>
      <c r="G14" s="71">
        <f t="shared" si="3"/>
        <v>5</v>
      </c>
    </row>
    <row r="15" spans="1:7" ht="12.75">
      <c r="A15" s="68" t="s">
        <v>125</v>
      </c>
      <c r="B15" s="69">
        <v>298139</v>
      </c>
      <c r="C15" s="70">
        <f t="shared" si="0"/>
        <v>1.1585022436098948</v>
      </c>
      <c r="D15" s="71">
        <f t="shared" si="2"/>
        <v>4</v>
      </c>
      <c r="E15" s="71">
        <v>3</v>
      </c>
      <c r="F15" s="71">
        <f t="shared" si="1"/>
        <v>1</v>
      </c>
      <c r="G15" s="71">
        <f t="shared" si="3"/>
        <v>4</v>
      </c>
    </row>
    <row r="16" spans="1:7" ht="12.75">
      <c r="A16" s="68" t="s">
        <v>79</v>
      </c>
      <c r="B16" s="69">
        <v>212543</v>
      </c>
      <c r="C16" s="70">
        <f t="shared" si="0"/>
        <v>0.8258951105476905</v>
      </c>
      <c r="D16" s="71">
        <f t="shared" si="2"/>
        <v>3</v>
      </c>
      <c r="E16" s="71">
        <v>2</v>
      </c>
      <c r="F16" s="71">
        <f t="shared" si="1"/>
        <v>1</v>
      </c>
      <c r="G16" s="71">
        <f t="shared" si="3"/>
        <v>3</v>
      </c>
    </row>
    <row r="17" spans="1:7" ht="12.75">
      <c r="A17" s="68" t="s">
        <v>126</v>
      </c>
      <c r="B17" s="69">
        <v>174629</v>
      </c>
      <c r="C17" s="70">
        <f t="shared" si="0"/>
        <v>0.6785696882975805</v>
      </c>
      <c r="D17" s="71">
        <f t="shared" si="2"/>
        <v>2</v>
      </c>
      <c r="E17" s="71">
        <v>2</v>
      </c>
      <c r="F17" s="71">
        <f t="shared" si="1"/>
        <v>0</v>
      </c>
      <c r="G17" s="71">
        <f t="shared" si="3"/>
        <v>2</v>
      </c>
    </row>
    <row r="18" spans="1:7" ht="12.75">
      <c r="A18" s="68" t="s">
        <v>127</v>
      </c>
      <c r="B18" s="69">
        <v>68679</v>
      </c>
      <c r="C18" s="70">
        <f t="shared" si="0"/>
        <v>0.266871410948866</v>
      </c>
      <c r="D18" s="71"/>
      <c r="E18" s="71"/>
      <c r="F18" s="71">
        <f t="shared" si="1"/>
        <v>0</v>
      </c>
      <c r="G18" s="71">
        <f t="shared" si="3"/>
        <v>1</v>
      </c>
    </row>
    <row r="19" spans="1:7" ht="12.75">
      <c r="A19" s="68" t="s">
        <v>82</v>
      </c>
      <c r="B19" s="69">
        <v>62398</v>
      </c>
      <c r="C19" s="70">
        <f t="shared" si="0"/>
        <v>0.24246483350641887</v>
      </c>
      <c r="D19" s="71">
        <f t="shared" si="2"/>
        <v>1</v>
      </c>
      <c r="E19" s="71">
        <v>1</v>
      </c>
      <c r="F19" s="71">
        <f t="shared" si="1"/>
        <v>0</v>
      </c>
      <c r="G19" s="71">
        <f t="shared" si="3"/>
        <v>1</v>
      </c>
    </row>
    <row r="20" spans="1:7" ht="12.75">
      <c r="A20" s="68" t="s">
        <v>80</v>
      </c>
      <c r="B20" s="69">
        <v>51383</v>
      </c>
      <c r="C20" s="70">
        <f t="shared" si="0"/>
        <v>0.19966297862207638</v>
      </c>
      <c r="D20" s="71"/>
      <c r="E20" s="71"/>
      <c r="F20" s="71">
        <f t="shared" si="1"/>
        <v>0</v>
      </c>
      <c r="G20" s="71">
        <f t="shared" si="3"/>
        <v>0</v>
      </c>
    </row>
    <row r="21" spans="1:7" ht="12.75">
      <c r="A21" s="68" t="s">
        <v>81</v>
      </c>
      <c r="B21" s="69">
        <v>50371</v>
      </c>
      <c r="C21" s="70">
        <f t="shared" si="0"/>
        <v>0.19573057034763655</v>
      </c>
      <c r="D21" s="71"/>
      <c r="E21" s="71"/>
      <c r="F21" s="71">
        <f t="shared" si="1"/>
        <v>0</v>
      </c>
      <c r="G21" s="71">
        <f t="shared" si="3"/>
        <v>0</v>
      </c>
    </row>
    <row r="22" spans="1:7" ht="12.75">
      <c r="A22" s="68" t="s">
        <v>83</v>
      </c>
      <c r="B22" s="69">
        <f>+B24-B23-SUM(B9:B21)</f>
        <v>601619</v>
      </c>
      <c r="C22" s="70">
        <f t="shared" si="0"/>
        <v>2.3377584324705634</v>
      </c>
      <c r="D22" s="71"/>
      <c r="E22" s="71"/>
      <c r="F22" s="71"/>
      <c r="G22" s="71"/>
    </row>
    <row r="23" spans="1:7" ht="12.75">
      <c r="A23" s="72" t="s">
        <v>84</v>
      </c>
      <c r="B23" s="73">
        <v>286182</v>
      </c>
      <c r="C23" s="74">
        <f t="shared" si="0"/>
        <v>1.1120399849760243</v>
      </c>
      <c r="D23" s="75"/>
      <c r="E23" s="75"/>
      <c r="F23" s="75"/>
      <c r="G23" s="75"/>
    </row>
    <row r="24" spans="1:7" ht="12.75">
      <c r="A24" s="76" t="s">
        <v>1</v>
      </c>
      <c r="B24" s="77">
        <v>25734866</v>
      </c>
      <c r="C24" s="78"/>
      <c r="D24" s="78">
        <f>SUM(D9:D21)</f>
        <v>399</v>
      </c>
      <c r="E24" s="78">
        <f>SUM(E9:E21)</f>
        <v>350</v>
      </c>
      <c r="F24" s="78">
        <f>SUM(F9:F21)</f>
        <v>49</v>
      </c>
      <c r="G24" s="78">
        <f>SUM(G9:G21)</f>
        <v>399</v>
      </c>
    </row>
    <row r="25" ht="4.5" customHeight="1"/>
    <row r="26" spans="1:7" ht="12.75" customHeight="1">
      <c r="A26" s="59"/>
      <c r="B26" s="59"/>
      <c r="C26" s="59"/>
      <c r="D26" s="108" t="s">
        <v>70</v>
      </c>
      <c r="E26" s="109"/>
      <c r="F26" s="110"/>
      <c r="G26" s="111" t="s">
        <v>96</v>
      </c>
    </row>
    <row r="27" spans="1:7" ht="12.75">
      <c r="A27" s="61" t="s">
        <v>85</v>
      </c>
      <c r="B27" s="62" t="s">
        <v>72</v>
      </c>
      <c r="C27" s="60" t="s">
        <v>73</v>
      </c>
      <c r="D27" s="63" t="str">
        <f>+D8</f>
        <v>TOTAL</v>
      </c>
      <c r="E27" s="63" t="str">
        <f>+E8</f>
        <v>350 actuales</v>
      </c>
      <c r="F27" s="63" t="str">
        <f>+F8</f>
        <v>49 restantes</v>
      </c>
      <c r="G27" s="112"/>
    </row>
    <row r="28" spans="1:7" ht="12.75">
      <c r="A28" s="64" t="s">
        <v>86</v>
      </c>
      <c r="B28" s="65">
        <f aca="true" t="shared" si="4" ref="B28:G28">+B9+B10</f>
        <v>21567345</v>
      </c>
      <c r="C28" s="66">
        <f t="shared" si="4"/>
        <v>83.80593471906946</v>
      </c>
      <c r="D28" s="67">
        <f t="shared" si="4"/>
        <v>351</v>
      </c>
      <c r="E28" s="67">
        <f t="shared" si="4"/>
        <v>323</v>
      </c>
      <c r="F28" s="67">
        <f t="shared" si="4"/>
        <v>28</v>
      </c>
      <c r="G28" s="67">
        <f t="shared" si="4"/>
        <v>351</v>
      </c>
    </row>
    <row r="29" spans="1:7" ht="12.75">
      <c r="A29" s="68" t="s">
        <v>87</v>
      </c>
      <c r="B29" s="69">
        <f aca="true" t="shared" si="5" ref="B29:G29">+B11+B14+B20</f>
        <v>1327408</v>
      </c>
      <c r="C29" s="70">
        <f t="shared" si="5"/>
        <v>5.1580140343454675</v>
      </c>
      <c r="D29" s="71">
        <f t="shared" si="5"/>
        <v>20</v>
      </c>
      <c r="E29" s="71">
        <f t="shared" si="5"/>
        <v>3</v>
      </c>
      <c r="F29" s="71">
        <f t="shared" si="5"/>
        <v>17</v>
      </c>
      <c r="G29" s="71">
        <f t="shared" si="5"/>
        <v>20</v>
      </c>
    </row>
    <row r="30" spans="1:7" ht="12.75">
      <c r="A30" s="72" t="s">
        <v>88</v>
      </c>
      <c r="B30" s="73">
        <f aca="true" t="shared" si="6" ref="B30:G30">+B12+B13+B15+B16+B17+B18+B19+B21</f>
        <v>1952312</v>
      </c>
      <c r="C30" s="74">
        <f t="shared" si="6"/>
        <v>7.586252829138493</v>
      </c>
      <c r="D30" s="75">
        <f t="shared" si="6"/>
        <v>28</v>
      </c>
      <c r="E30" s="75">
        <f t="shared" si="6"/>
        <v>24</v>
      </c>
      <c r="F30" s="75">
        <f t="shared" si="6"/>
        <v>4</v>
      </c>
      <c r="G30" s="75">
        <f t="shared" si="6"/>
        <v>28</v>
      </c>
    </row>
    <row r="32" spans="4:7" ht="12.75" hidden="1">
      <c r="D32">
        <v>61200</v>
      </c>
      <c r="G32">
        <v>61200</v>
      </c>
    </row>
  </sheetData>
  <mergeCells count="4">
    <mergeCell ref="D7:F7"/>
    <mergeCell ref="D26:F26"/>
    <mergeCell ref="G7:G8"/>
    <mergeCell ref="G26:G2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1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Zeros="0" tabSelected="1" zoomScale="90" zoomScaleNormal="90" workbookViewId="0" topLeftCell="A1">
      <selection activeCell="A5" sqref="A5"/>
    </sheetView>
  </sheetViews>
  <sheetFormatPr defaultColWidth="11.421875" defaultRowHeight="12.75"/>
  <cols>
    <col min="1" max="1" width="19.7109375" style="0" customWidth="1"/>
    <col min="2" max="2" width="9.7109375" style="0" customWidth="1"/>
    <col min="3" max="3" width="6.28125" style="0" customWidth="1"/>
    <col min="4" max="4" width="9.7109375" style="0" customWidth="1"/>
    <col min="5" max="5" width="10.28125" style="0" customWidth="1"/>
    <col min="6" max="6" width="11.140625" style="0" customWidth="1"/>
    <col min="7" max="7" width="10.28125" style="0" customWidth="1"/>
    <col min="8" max="8" width="10.7109375" style="0" customWidth="1"/>
  </cols>
  <sheetData>
    <row r="1" ht="12.75">
      <c r="A1" s="27" t="s">
        <v>153</v>
      </c>
    </row>
    <row r="2" ht="12.75">
      <c r="A2" t="s">
        <v>68</v>
      </c>
    </row>
    <row r="3" ht="12.75">
      <c r="A3" t="s">
        <v>152</v>
      </c>
    </row>
    <row r="4" ht="12.75">
      <c r="A4" t="s">
        <v>154</v>
      </c>
    </row>
    <row r="6" ht="12.75">
      <c r="A6" t="s">
        <v>156</v>
      </c>
    </row>
    <row r="7" spans="1:8" ht="12.75">
      <c r="A7" s="59"/>
      <c r="B7" s="59"/>
      <c r="C7" s="59"/>
      <c r="D7" s="59"/>
      <c r="E7" s="108" t="s">
        <v>70</v>
      </c>
      <c r="F7" s="109"/>
      <c r="G7" s="110"/>
      <c r="H7" s="111" t="s">
        <v>96</v>
      </c>
    </row>
    <row r="8" spans="1:8" ht="12.75">
      <c r="A8" s="61" t="s">
        <v>71</v>
      </c>
      <c r="B8" s="62" t="s">
        <v>72</v>
      </c>
      <c r="C8" s="60" t="s">
        <v>73</v>
      </c>
      <c r="D8" s="62" t="s">
        <v>155</v>
      </c>
      <c r="E8" s="63" t="s">
        <v>103</v>
      </c>
      <c r="F8" s="63" t="s">
        <v>104</v>
      </c>
      <c r="G8" s="63" t="s">
        <v>61</v>
      </c>
      <c r="H8" s="112"/>
    </row>
    <row r="9" spans="1:8" ht="12.75">
      <c r="A9" s="64" t="s">
        <v>74</v>
      </c>
      <c r="B9" s="65">
        <v>11289335</v>
      </c>
      <c r="C9" s="66">
        <f aca="true" t="shared" si="0" ref="C9:C23">+B9*100/$B$24</f>
        <v>43.867860046366665</v>
      </c>
      <c r="D9" s="103">
        <v>2194811.8102124175</v>
      </c>
      <c r="E9" s="67">
        <f>+INT(D9/$E$32)</f>
        <v>19</v>
      </c>
      <c r="F9" s="67">
        <v>169</v>
      </c>
      <c r="G9" s="67">
        <f>+E9+F9</f>
        <v>188</v>
      </c>
      <c r="H9" s="67">
        <f aca="true" t="shared" si="1" ref="H9:H21">+INT(B9/$H$32)</f>
        <v>184</v>
      </c>
    </row>
    <row r="10" spans="1:8" ht="12.75">
      <c r="A10" s="68" t="s">
        <v>75</v>
      </c>
      <c r="B10" s="69">
        <v>10278010</v>
      </c>
      <c r="C10" s="70">
        <f t="shared" si="0"/>
        <v>39.93807467270278</v>
      </c>
      <c r="D10" s="104">
        <v>2146537.5929197995</v>
      </c>
      <c r="E10" s="71">
        <f aca="true" t="shared" si="2" ref="E10:E21">+INT(D10/$E$32)</f>
        <v>18</v>
      </c>
      <c r="F10" s="71">
        <v>154</v>
      </c>
      <c r="G10" s="71">
        <f aca="true" t="shared" si="3" ref="G10:G21">+E10+F10</f>
        <v>172</v>
      </c>
      <c r="H10" s="71">
        <f t="shared" si="1"/>
        <v>167</v>
      </c>
    </row>
    <row r="11" spans="1:8" ht="12.75">
      <c r="A11" s="68" t="s">
        <v>76</v>
      </c>
      <c r="B11" s="69">
        <v>969946</v>
      </c>
      <c r="C11" s="70">
        <f t="shared" si="0"/>
        <v>3.7689957274306383</v>
      </c>
      <c r="D11" s="104">
        <v>809811.5</v>
      </c>
      <c r="E11" s="71">
        <f t="shared" si="2"/>
        <v>7</v>
      </c>
      <c r="F11" s="71">
        <v>2</v>
      </c>
      <c r="G11" s="71">
        <f t="shared" si="3"/>
        <v>9</v>
      </c>
      <c r="H11" s="71">
        <f t="shared" si="1"/>
        <v>15</v>
      </c>
    </row>
    <row r="12" spans="1:8" ht="12.75">
      <c r="A12" s="68" t="s">
        <v>77</v>
      </c>
      <c r="B12" s="69">
        <v>779425</v>
      </c>
      <c r="C12" s="70">
        <f t="shared" si="0"/>
        <v>3.0286732404202144</v>
      </c>
      <c r="D12" s="104">
        <v>178861.38095238095</v>
      </c>
      <c r="E12" s="71">
        <f t="shared" si="2"/>
        <v>1</v>
      </c>
      <c r="F12" s="71">
        <v>10</v>
      </c>
      <c r="G12" s="71">
        <f t="shared" si="3"/>
        <v>11</v>
      </c>
      <c r="H12" s="71">
        <f t="shared" si="1"/>
        <v>12</v>
      </c>
    </row>
    <row r="13" spans="1:8" ht="12.75">
      <c r="A13" s="68" t="s">
        <v>78</v>
      </c>
      <c r="B13" s="69">
        <v>306128</v>
      </c>
      <c r="C13" s="70">
        <f t="shared" si="0"/>
        <v>1.189545731460191</v>
      </c>
      <c r="D13" s="104">
        <v>91019.66666666667</v>
      </c>
      <c r="E13" s="71">
        <f t="shared" si="2"/>
        <v>0</v>
      </c>
      <c r="F13" s="71">
        <v>6</v>
      </c>
      <c r="G13" s="71">
        <f t="shared" si="3"/>
        <v>6</v>
      </c>
      <c r="H13" s="71">
        <f t="shared" si="1"/>
        <v>5</v>
      </c>
    </row>
    <row r="14" spans="1:8" ht="12.75">
      <c r="A14" s="68" t="s">
        <v>124</v>
      </c>
      <c r="B14" s="69">
        <v>306079</v>
      </c>
      <c r="C14" s="70">
        <f t="shared" si="0"/>
        <v>1.1893553282927527</v>
      </c>
      <c r="D14" s="104">
        <v>240031.5</v>
      </c>
      <c r="E14" s="71">
        <f t="shared" si="2"/>
        <v>2</v>
      </c>
      <c r="F14" s="71">
        <v>1</v>
      </c>
      <c r="G14" s="71">
        <f t="shared" si="3"/>
        <v>3</v>
      </c>
      <c r="H14" s="71">
        <f t="shared" si="1"/>
        <v>5</v>
      </c>
    </row>
    <row r="15" spans="1:8" ht="12.75">
      <c r="A15" s="68" t="s">
        <v>125</v>
      </c>
      <c r="B15" s="69">
        <v>298139</v>
      </c>
      <c r="C15" s="70">
        <f t="shared" si="0"/>
        <v>1.1585022436098948</v>
      </c>
      <c r="D15" s="104">
        <v>153085.33333333334</v>
      </c>
      <c r="E15" s="71">
        <f t="shared" si="2"/>
        <v>1</v>
      </c>
      <c r="F15" s="71">
        <v>3</v>
      </c>
      <c r="G15" s="71">
        <f t="shared" si="3"/>
        <v>4</v>
      </c>
      <c r="H15" s="71">
        <f t="shared" si="1"/>
        <v>4</v>
      </c>
    </row>
    <row r="16" spans="1:8" ht="12.75">
      <c r="A16" s="68" t="s">
        <v>79</v>
      </c>
      <c r="B16" s="69">
        <v>212543</v>
      </c>
      <c r="C16" s="70">
        <f t="shared" si="0"/>
        <v>0.8258951105476905</v>
      </c>
      <c r="D16" s="104">
        <v>132760.5</v>
      </c>
      <c r="E16" s="71">
        <f t="shared" si="2"/>
        <v>1</v>
      </c>
      <c r="F16" s="71">
        <v>2</v>
      </c>
      <c r="G16" s="71">
        <f t="shared" si="3"/>
        <v>3</v>
      </c>
      <c r="H16" s="71">
        <f t="shared" si="1"/>
        <v>3</v>
      </c>
    </row>
    <row r="17" spans="1:8" ht="12.75">
      <c r="A17" s="68" t="s">
        <v>126</v>
      </c>
      <c r="B17" s="69">
        <v>174629</v>
      </c>
      <c r="C17" s="70">
        <f t="shared" si="0"/>
        <v>0.6785696882975805</v>
      </c>
      <c r="D17" s="104">
        <v>78945</v>
      </c>
      <c r="E17" s="71">
        <f t="shared" si="2"/>
        <v>0</v>
      </c>
      <c r="F17" s="71">
        <v>2</v>
      </c>
      <c r="G17" s="71">
        <f t="shared" si="3"/>
        <v>2</v>
      </c>
      <c r="H17" s="71">
        <f t="shared" si="1"/>
        <v>2</v>
      </c>
    </row>
    <row r="18" spans="1:8" ht="12.75">
      <c r="A18" s="68" t="s">
        <v>127</v>
      </c>
      <c r="B18" s="69">
        <v>68679</v>
      </c>
      <c r="C18" s="70">
        <f t="shared" si="0"/>
        <v>0.266871410948866</v>
      </c>
      <c r="D18" s="104">
        <v>68679</v>
      </c>
      <c r="E18" s="71">
        <f t="shared" si="2"/>
        <v>0</v>
      </c>
      <c r="F18" s="71"/>
      <c r="G18" s="71">
        <f t="shared" si="3"/>
        <v>0</v>
      </c>
      <c r="H18" s="71">
        <f t="shared" si="1"/>
        <v>1</v>
      </c>
    </row>
    <row r="19" spans="1:8" ht="12.75">
      <c r="A19" s="68" t="s">
        <v>82</v>
      </c>
      <c r="B19" s="69">
        <v>62398</v>
      </c>
      <c r="C19" s="70">
        <f t="shared" si="0"/>
        <v>0.24246483350641887</v>
      </c>
      <c r="D19" s="104">
        <v>31199</v>
      </c>
      <c r="E19" s="71">
        <f t="shared" si="2"/>
        <v>0</v>
      </c>
      <c r="F19" s="71">
        <v>1</v>
      </c>
      <c r="G19" s="71">
        <f t="shared" si="3"/>
        <v>1</v>
      </c>
      <c r="H19" s="71">
        <f t="shared" si="1"/>
        <v>1</v>
      </c>
    </row>
    <row r="20" spans="1:8" ht="12.75">
      <c r="A20" s="68" t="s">
        <v>80</v>
      </c>
      <c r="B20" s="69">
        <v>51383</v>
      </c>
      <c r="C20" s="70">
        <f t="shared" si="0"/>
        <v>0.19966297862207638</v>
      </c>
      <c r="D20" s="104">
        <v>51383</v>
      </c>
      <c r="E20" s="71">
        <f t="shared" si="2"/>
        <v>0</v>
      </c>
      <c r="F20" s="71"/>
      <c r="G20" s="71">
        <f t="shared" si="3"/>
        <v>0</v>
      </c>
      <c r="H20" s="71">
        <f t="shared" si="1"/>
        <v>0</v>
      </c>
    </row>
    <row r="21" spans="1:8" ht="12.75">
      <c r="A21" s="68" t="s">
        <v>81</v>
      </c>
      <c r="B21" s="69">
        <v>50371</v>
      </c>
      <c r="C21" s="70">
        <f t="shared" si="0"/>
        <v>0.19573057034763655</v>
      </c>
      <c r="D21" s="104">
        <v>50371</v>
      </c>
      <c r="E21" s="71">
        <f t="shared" si="2"/>
        <v>0</v>
      </c>
      <c r="F21" s="71"/>
      <c r="G21" s="71">
        <f t="shared" si="3"/>
        <v>0</v>
      </c>
      <c r="H21" s="71">
        <f t="shared" si="1"/>
        <v>0</v>
      </c>
    </row>
    <row r="22" spans="1:8" ht="12.75">
      <c r="A22" s="68" t="s">
        <v>83</v>
      </c>
      <c r="B22" s="69">
        <f>+B24-B23-SUM(B9:B21)</f>
        <v>601619</v>
      </c>
      <c r="C22" s="70">
        <f t="shared" si="0"/>
        <v>2.3377584324705634</v>
      </c>
      <c r="D22" s="104">
        <f>+D24-D23-SUM(D9:D21)</f>
        <v>601619</v>
      </c>
      <c r="E22" s="71"/>
      <c r="F22" s="71"/>
      <c r="G22" s="71"/>
      <c r="H22" s="71"/>
    </row>
    <row r="23" spans="1:8" ht="12.75">
      <c r="A23" s="72" t="s">
        <v>84</v>
      </c>
      <c r="B23" s="73">
        <v>286182</v>
      </c>
      <c r="C23" s="74">
        <f t="shared" si="0"/>
        <v>1.1120399849760243</v>
      </c>
      <c r="D23" s="105"/>
      <c r="E23" s="75"/>
      <c r="F23" s="75"/>
      <c r="G23" s="75"/>
      <c r="H23" s="75"/>
    </row>
    <row r="24" spans="1:8" ht="12.75">
      <c r="A24" s="76" t="s">
        <v>1</v>
      </c>
      <c r="B24" s="77">
        <v>25734866</v>
      </c>
      <c r="C24" s="78"/>
      <c r="D24" s="106">
        <v>6829115.284084598</v>
      </c>
      <c r="E24" s="78">
        <f>SUM(E9:E21)</f>
        <v>49</v>
      </c>
      <c r="F24" s="78">
        <f>SUM(F9:F21)</f>
        <v>350</v>
      </c>
      <c r="G24" s="78">
        <f>SUM(G9:G21)</f>
        <v>399</v>
      </c>
      <c r="H24" s="78">
        <f>SUM(H9:H21)</f>
        <v>399</v>
      </c>
    </row>
    <row r="25" ht="4.5" customHeight="1">
      <c r="D25" s="12"/>
    </row>
    <row r="26" spans="1:8" ht="12.75" customHeight="1">
      <c r="A26" s="59"/>
      <c r="B26" s="59"/>
      <c r="C26" s="59"/>
      <c r="D26" s="107"/>
      <c r="E26" s="108" t="s">
        <v>70</v>
      </c>
      <c r="F26" s="109"/>
      <c r="G26" s="110"/>
      <c r="H26" s="111" t="s">
        <v>96</v>
      </c>
    </row>
    <row r="27" spans="1:8" ht="12.75">
      <c r="A27" s="61" t="s">
        <v>85</v>
      </c>
      <c r="B27" s="62" t="s">
        <v>72</v>
      </c>
      <c r="C27" s="60" t="s">
        <v>73</v>
      </c>
      <c r="D27" s="62" t="s">
        <v>155</v>
      </c>
      <c r="E27" s="63" t="str">
        <f>+E8</f>
        <v>49 restantes</v>
      </c>
      <c r="F27" s="63" t="str">
        <f>+F8</f>
        <v>350 actuales</v>
      </c>
      <c r="G27" s="63" t="str">
        <f>+G8</f>
        <v>TOTAL</v>
      </c>
      <c r="H27" s="112"/>
    </row>
    <row r="28" spans="1:8" ht="12.75">
      <c r="A28" s="64" t="s">
        <v>86</v>
      </c>
      <c r="B28" s="65">
        <f>+B9+B10</f>
        <v>21567345</v>
      </c>
      <c r="C28" s="66">
        <f aca="true" t="shared" si="4" ref="C28:H28">+C9+C10</f>
        <v>83.80593471906946</v>
      </c>
      <c r="D28" s="103">
        <f t="shared" si="4"/>
        <v>4341349.403132217</v>
      </c>
      <c r="E28" s="67">
        <f t="shared" si="4"/>
        <v>37</v>
      </c>
      <c r="F28" s="67">
        <f t="shared" si="4"/>
        <v>323</v>
      </c>
      <c r="G28" s="67">
        <f t="shared" si="4"/>
        <v>360</v>
      </c>
      <c r="H28" s="67">
        <f t="shared" si="4"/>
        <v>351</v>
      </c>
    </row>
    <row r="29" spans="1:8" ht="12.75">
      <c r="A29" s="68" t="s">
        <v>87</v>
      </c>
      <c r="B29" s="69">
        <f>+B11+B14+B20</f>
        <v>1327408</v>
      </c>
      <c r="C29" s="70">
        <f aca="true" t="shared" si="5" ref="C29:H29">+C11+C14+C20</f>
        <v>5.1580140343454675</v>
      </c>
      <c r="D29" s="104">
        <f t="shared" si="5"/>
        <v>1101226</v>
      </c>
      <c r="E29" s="71">
        <f t="shared" si="5"/>
        <v>9</v>
      </c>
      <c r="F29" s="71">
        <f t="shared" si="5"/>
        <v>3</v>
      </c>
      <c r="G29" s="71">
        <f t="shared" si="5"/>
        <v>12</v>
      </c>
      <c r="H29" s="71">
        <f t="shared" si="5"/>
        <v>20</v>
      </c>
    </row>
    <row r="30" spans="1:8" ht="12.75">
      <c r="A30" s="72" t="s">
        <v>88</v>
      </c>
      <c r="B30" s="73">
        <f>+B12+B13+B15+B16+B17+B18+B19+B21</f>
        <v>1952312</v>
      </c>
      <c r="C30" s="74">
        <f aca="true" t="shared" si="6" ref="C30:H30">+C12+C13+C15+C16+C17+C18+C19+C21</f>
        <v>7.586252829138493</v>
      </c>
      <c r="D30" s="105">
        <f t="shared" si="6"/>
        <v>784920.880952381</v>
      </c>
      <c r="E30" s="75">
        <f t="shared" si="6"/>
        <v>3</v>
      </c>
      <c r="F30" s="75">
        <f t="shared" si="6"/>
        <v>24</v>
      </c>
      <c r="G30" s="75">
        <f t="shared" si="6"/>
        <v>27</v>
      </c>
      <c r="H30" s="75">
        <f t="shared" si="6"/>
        <v>28</v>
      </c>
    </row>
    <row r="32" spans="5:8" ht="12.75" hidden="1">
      <c r="E32">
        <v>113000</v>
      </c>
      <c r="H32">
        <v>61200</v>
      </c>
    </row>
  </sheetData>
  <mergeCells count="4">
    <mergeCell ref="E7:G7"/>
    <mergeCell ref="E26:G26"/>
    <mergeCell ref="H7:H8"/>
    <mergeCell ref="H26:H2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1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="90" zoomScaleNormal="90" workbookViewId="0" topLeftCell="A1">
      <selection activeCell="A3" sqref="A3"/>
    </sheetView>
  </sheetViews>
  <sheetFormatPr defaultColWidth="11.421875" defaultRowHeight="12.75"/>
  <cols>
    <col min="1" max="1" width="38.421875" style="0" customWidth="1"/>
    <col min="2" max="3" width="9.28125" style="0" customWidth="1"/>
    <col min="4" max="4" width="10.7109375" style="0" customWidth="1"/>
  </cols>
  <sheetData>
    <row r="1" ht="12.75">
      <c r="A1" s="27" t="s">
        <v>65</v>
      </c>
    </row>
    <row r="2" ht="12.75">
      <c r="A2" t="s">
        <v>68</v>
      </c>
    </row>
    <row r="4" spans="1:6" ht="12.75">
      <c r="A4" s="27" t="s">
        <v>93</v>
      </c>
      <c r="F4" s="27" t="s">
        <v>95</v>
      </c>
    </row>
    <row r="5" spans="1:3" ht="12.75">
      <c r="A5" s="80"/>
      <c r="B5" s="79"/>
      <c r="C5" s="79"/>
    </row>
    <row r="6" spans="1:9" ht="12.75">
      <c r="A6" s="79"/>
      <c r="B6" s="79"/>
      <c r="C6" s="79"/>
      <c r="F6" s="87"/>
      <c r="G6" s="87"/>
      <c r="H6" s="87"/>
      <c r="I6" s="87"/>
    </row>
    <row r="7" spans="6:9" ht="12.75">
      <c r="F7" s="88"/>
      <c r="G7" s="113" t="s">
        <v>66</v>
      </c>
      <c r="H7" s="114"/>
      <c r="I7" s="115"/>
    </row>
    <row r="8" spans="1:9" ht="12.75">
      <c r="A8" t="s">
        <v>128</v>
      </c>
      <c r="B8" t="s">
        <v>129</v>
      </c>
      <c r="C8" t="s">
        <v>134</v>
      </c>
      <c r="D8" s="81" t="s">
        <v>94</v>
      </c>
      <c r="F8" s="89" t="s">
        <v>71</v>
      </c>
      <c r="G8" s="90" t="s">
        <v>135</v>
      </c>
      <c r="H8" s="90" t="s">
        <v>138</v>
      </c>
      <c r="I8" s="90" t="s">
        <v>136</v>
      </c>
    </row>
    <row r="9" spans="1:9" ht="12.75">
      <c r="A9" t="s">
        <v>130</v>
      </c>
      <c r="B9" s="82">
        <f>B11/52</f>
        <v>7.673076923076923</v>
      </c>
      <c r="C9" s="86">
        <v>0.6</v>
      </c>
      <c r="D9" s="81">
        <f>0.192*LN(B9)-0.0222</f>
        <v>0.36904179807521975</v>
      </c>
      <c r="F9" s="91" t="s">
        <v>74</v>
      </c>
      <c r="G9" s="91">
        <v>184</v>
      </c>
      <c r="H9" s="92">
        <v>191</v>
      </c>
      <c r="I9" s="93">
        <f>+ABS(G9-H9)</f>
        <v>7</v>
      </c>
    </row>
    <row r="10" spans="1:9" ht="12.75">
      <c r="A10" t="s">
        <v>131</v>
      </c>
      <c r="B10">
        <v>3</v>
      </c>
      <c r="C10" s="86">
        <v>0.3</v>
      </c>
      <c r="D10" s="81">
        <f>-0.1097*LN(B10)+0.5335</f>
        <v>0.41298223193310835</v>
      </c>
      <c r="F10" s="91" t="s">
        <v>75</v>
      </c>
      <c r="G10" s="91">
        <v>167</v>
      </c>
      <c r="H10" s="92">
        <v>173</v>
      </c>
      <c r="I10" s="93">
        <f aca="true" t="shared" si="0" ref="I10:I19">+ABS(G10-H10)</f>
        <v>6</v>
      </c>
    </row>
    <row r="11" spans="1:9" ht="12.75">
      <c r="A11" s="82" t="s">
        <v>132</v>
      </c>
      <c r="B11">
        <v>399</v>
      </c>
      <c r="C11" s="86">
        <v>0.1</v>
      </c>
      <c r="D11" s="85">
        <f>0.1396*LN(B11)-0.0357</f>
        <v>0.800359013797825</v>
      </c>
      <c r="F11" s="91" t="s">
        <v>76</v>
      </c>
      <c r="G11" s="91">
        <v>15</v>
      </c>
      <c r="H11" s="92">
        <v>4</v>
      </c>
      <c r="I11" s="93">
        <f t="shared" si="0"/>
        <v>11</v>
      </c>
    </row>
    <row r="12" spans="1:9" ht="12.75">
      <c r="A12" s="84" t="s">
        <v>133</v>
      </c>
      <c r="D12" s="83">
        <f>+C9*D9+C10*D10+C11*D11</f>
        <v>0.42535564980484686</v>
      </c>
      <c r="F12" s="91" t="s">
        <v>77</v>
      </c>
      <c r="G12" s="91">
        <v>12</v>
      </c>
      <c r="H12" s="92">
        <v>14</v>
      </c>
      <c r="I12" s="93">
        <f t="shared" si="0"/>
        <v>2</v>
      </c>
    </row>
    <row r="13" spans="6:9" ht="12.75">
      <c r="F13" s="91" t="s">
        <v>78</v>
      </c>
      <c r="G13" s="91">
        <v>5</v>
      </c>
      <c r="H13" s="92">
        <v>7</v>
      </c>
      <c r="I13" s="93">
        <f t="shared" si="0"/>
        <v>2</v>
      </c>
    </row>
    <row r="14" spans="6:9" ht="12.75">
      <c r="F14" s="91" t="s">
        <v>124</v>
      </c>
      <c r="G14" s="91">
        <v>5</v>
      </c>
      <c r="H14" s="92">
        <v>1</v>
      </c>
      <c r="I14" s="93">
        <f t="shared" si="0"/>
        <v>4</v>
      </c>
    </row>
    <row r="15" spans="6:9" ht="12.75">
      <c r="F15" s="91" t="s">
        <v>125</v>
      </c>
      <c r="G15" s="91">
        <v>4</v>
      </c>
      <c r="H15" s="92">
        <v>3</v>
      </c>
      <c r="I15" s="93">
        <f t="shared" si="0"/>
        <v>1</v>
      </c>
    </row>
    <row r="16" spans="6:9" ht="12.75">
      <c r="F16" s="91" t="s">
        <v>79</v>
      </c>
      <c r="G16" s="91">
        <v>3</v>
      </c>
      <c r="H16" s="92">
        <v>2</v>
      </c>
      <c r="I16" s="93">
        <f t="shared" si="0"/>
        <v>1</v>
      </c>
    </row>
    <row r="17" spans="6:9" ht="12.75">
      <c r="F17" s="91" t="s">
        <v>126</v>
      </c>
      <c r="G17" s="91">
        <v>2</v>
      </c>
      <c r="H17" s="92">
        <v>3</v>
      </c>
      <c r="I17" s="93">
        <f>+ABS(G17-H17)</f>
        <v>1</v>
      </c>
    </row>
    <row r="18" spans="6:9" ht="12.75">
      <c r="F18" s="91" t="s">
        <v>127</v>
      </c>
      <c r="G18" s="91">
        <v>1</v>
      </c>
      <c r="H18" s="92"/>
      <c r="I18" s="93">
        <f t="shared" si="0"/>
        <v>1</v>
      </c>
    </row>
    <row r="19" spans="6:9" ht="12.75">
      <c r="F19" s="91" t="s">
        <v>82</v>
      </c>
      <c r="G19" s="91">
        <v>1</v>
      </c>
      <c r="H19" s="92">
        <v>1</v>
      </c>
      <c r="I19" s="93">
        <f t="shared" si="0"/>
        <v>0</v>
      </c>
    </row>
    <row r="20" spans="6:9" ht="12.75">
      <c r="F20" s="94" t="s">
        <v>61</v>
      </c>
      <c r="G20" s="94">
        <f>+SUM(G9:G19)</f>
        <v>399</v>
      </c>
      <c r="H20" s="95">
        <f>+SUM(H9:H19)</f>
        <v>399</v>
      </c>
      <c r="I20" s="96">
        <f>+SUM(I9:I19)</f>
        <v>36</v>
      </c>
    </row>
    <row r="21" spans="6:9" ht="12.75">
      <c r="F21" s="97"/>
      <c r="G21" s="98"/>
      <c r="H21" s="98" t="s">
        <v>137</v>
      </c>
      <c r="I21" s="99">
        <f>+I20*100/H20</f>
        <v>9.022556390977444</v>
      </c>
    </row>
    <row r="22" spans="6:9" ht="12.75">
      <c r="F22" s="97"/>
      <c r="G22" s="97"/>
      <c r="H22" s="97" t="s">
        <v>97</v>
      </c>
      <c r="I22" s="100">
        <f>+(10-I21)/20+0.5</f>
        <v>0.5488721804511278</v>
      </c>
    </row>
  </sheetData>
  <mergeCells count="1">
    <mergeCell ref="G7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0" r:id="rId1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="90" zoomScaleNormal="90" workbookViewId="0" topLeftCell="A1">
      <selection activeCell="A3" sqref="A3"/>
    </sheetView>
  </sheetViews>
  <sheetFormatPr defaultColWidth="11.421875" defaultRowHeight="12.75"/>
  <cols>
    <col min="1" max="1" width="38.421875" style="0" customWidth="1"/>
    <col min="2" max="3" width="9.28125" style="0" customWidth="1"/>
    <col min="4" max="4" width="10.7109375" style="0" customWidth="1"/>
  </cols>
  <sheetData>
    <row r="1" ht="12.75">
      <c r="A1" s="27" t="s">
        <v>65</v>
      </c>
    </row>
    <row r="2" ht="12.75">
      <c r="A2" t="s">
        <v>68</v>
      </c>
    </row>
    <row r="4" spans="1:6" ht="12.75">
      <c r="A4" s="27" t="s">
        <v>93</v>
      </c>
      <c r="F4" s="27" t="s">
        <v>95</v>
      </c>
    </row>
    <row r="5" spans="1:3" ht="12.75">
      <c r="A5" s="80"/>
      <c r="B5" s="79"/>
      <c r="C5" s="79"/>
    </row>
    <row r="6" spans="1:9" ht="12.75">
      <c r="A6" s="79"/>
      <c r="B6" s="79"/>
      <c r="C6" s="79"/>
      <c r="F6" s="87"/>
      <c r="G6" s="87"/>
      <c r="H6" s="87"/>
      <c r="I6" s="87"/>
    </row>
    <row r="7" spans="6:9" ht="12.75">
      <c r="F7" s="88"/>
      <c r="G7" s="113" t="s">
        <v>66</v>
      </c>
      <c r="H7" s="114"/>
      <c r="I7" s="115"/>
    </row>
    <row r="8" spans="1:9" ht="12.75">
      <c r="A8" t="s">
        <v>128</v>
      </c>
      <c r="B8" t="s">
        <v>129</v>
      </c>
      <c r="C8" t="s">
        <v>134</v>
      </c>
      <c r="D8" s="81" t="s">
        <v>94</v>
      </c>
      <c r="F8" s="89" t="s">
        <v>71</v>
      </c>
      <c r="G8" s="90" t="s">
        <v>135</v>
      </c>
      <c r="H8" s="90" t="s">
        <v>138</v>
      </c>
      <c r="I8" s="90" t="s">
        <v>136</v>
      </c>
    </row>
    <row r="9" spans="1:9" ht="12.75">
      <c r="A9" t="s">
        <v>130</v>
      </c>
      <c r="B9" s="82">
        <f>B11/52</f>
        <v>7.673076923076923</v>
      </c>
      <c r="C9" s="101">
        <v>0.6</v>
      </c>
      <c r="D9" s="81">
        <f>0.192*LN(B9)-0.0222</f>
        <v>0.36904179807521975</v>
      </c>
      <c r="F9" s="91" t="s">
        <v>74</v>
      </c>
      <c r="G9" s="91">
        <v>184</v>
      </c>
      <c r="H9" s="92">
        <v>192</v>
      </c>
      <c r="I9" s="93">
        <f aca="true" t="shared" si="0" ref="I9:I19">+ABS(G9-H9)</f>
        <v>8</v>
      </c>
    </row>
    <row r="10" spans="1:9" ht="12.75">
      <c r="A10" t="s">
        <v>131</v>
      </c>
      <c r="B10">
        <v>3</v>
      </c>
      <c r="C10" s="101">
        <v>0.3</v>
      </c>
      <c r="D10" s="81">
        <f>-0.1097*LN(B10)+0.5335</f>
        <v>0.41298223193310835</v>
      </c>
      <c r="F10" s="91" t="s">
        <v>75</v>
      </c>
      <c r="G10" s="91">
        <v>167</v>
      </c>
      <c r="H10" s="92">
        <v>172</v>
      </c>
      <c r="I10" s="93">
        <f t="shared" si="0"/>
        <v>5</v>
      </c>
    </row>
    <row r="11" spans="1:9" ht="12.75">
      <c r="A11" s="82" t="s">
        <v>132</v>
      </c>
      <c r="B11">
        <v>399</v>
      </c>
      <c r="C11" s="101">
        <v>0.1</v>
      </c>
      <c r="D11" s="85">
        <f>0.1396*LN(B11)-0.0357</f>
        <v>0.800359013797825</v>
      </c>
      <c r="F11" s="91" t="s">
        <v>76</v>
      </c>
      <c r="G11" s="91">
        <v>15</v>
      </c>
      <c r="H11" s="92">
        <v>4</v>
      </c>
      <c r="I11" s="93">
        <f t="shared" si="0"/>
        <v>11</v>
      </c>
    </row>
    <row r="12" spans="1:9" ht="12.75">
      <c r="A12" s="84" t="s">
        <v>133</v>
      </c>
      <c r="D12" s="83">
        <f>+C9*D9+C10*D10+C11*D11</f>
        <v>0.42535564980484686</v>
      </c>
      <c r="F12" s="91" t="s">
        <v>77</v>
      </c>
      <c r="G12" s="91">
        <v>12</v>
      </c>
      <c r="H12" s="92">
        <v>14</v>
      </c>
      <c r="I12" s="93">
        <f t="shared" si="0"/>
        <v>2</v>
      </c>
    </row>
    <row r="13" spans="6:9" ht="12.75">
      <c r="F13" s="91" t="s">
        <v>78</v>
      </c>
      <c r="G13" s="91">
        <v>5</v>
      </c>
      <c r="H13" s="92">
        <v>6</v>
      </c>
      <c r="I13" s="93">
        <f t="shared" si="0"/>
        <v>1</v>
      </c>
    </row>
    <row r="14" spans="6:9" ht="12.75">
      <c r="F14" s="91" t="s">
        <v>124</v>
      </c>
      <c r="G14" s="91">
        <v>5</v>
      </c>
      <c r="H14" s="92">
        <v>1</v>
      </c>
      <c r="I14" s="93">
        <f t="shared" si="0"/>
        <v>4</v>
      </c>
    </row>
    <row r="15" spans="6:9" ht="12.75">
      <c r="F15" s="91" t="s">
        <v>125</v>
      </c>
      <c r="G15" s="91">
        <v>4</v>
      </c>
      <c r="H15" s="92">
        <v>4</v>
      </c>
      <c r="I15" s="93">
        <f t="shared" si="0"/>
        <v>0</v>
      </c>
    </row>
    <row r="16" spans="6:9" ht="12.75">
      <c r="F16" s="91" t="s">
        <v>79</v>
      </c>
      <c r="G16" s="91">
        <v>3</v>
      </c>
      <c r="H16" s="92">
        <v>2</v>
      </c>
      <c r="I16" s="93">
        <f t="shared" si="0"/>
        <v>1</v>
      </c>
    </row>
    <row r="17" spans="6:9" ht="12.75">
      <c r="F17" s="91" t="s">
        <v>126</v>
      </c>
      <c r="G17" s="91">
        <v>2</v>
      </c>
      <c r="H17" s="92">
        <v>3</v>
      </c>
      <c r="I17" s="93">
        <f t="shared" si="0"/>
        <v>1</v>
      </c>
    </row>
    <row r="18" spans="6:9" ht="12.75">
      <c r="F18" s="91" t="s">
        <v>127</v>
      </c>
      <c r="G18" s="91">
        <v>1</v>
      </c>
      <c r="H18" s="92"/>
      <c r="I18" s="93">
        <f t="shared" si="0"/>
        <v>1</v>
      </c>
    </row>
    <row r="19" spans="6:9" ht="12.75">
      <c r="F19" s="91" t="s">
        <v>82</v>
      </c>
      <c r="G19" s="91">
        <v>1</v>
      </c>
      <c r="H19" s="92">
        <v>1</v>
      </c>
      <c r="I19" s="93">
        <f t="shared" si="0"/>
        <v>0</v>
      </c>
    </row>
    <row r="20" spans="6:9" ht="12.75">
      <c r="F20" s="94" t="s">
        <v>61</v>
      </c>
      <c r="G20" s="94">
        <f>+SUM(G9:G19)</f>
        <v>399</v>
      </c>
      <c r="H20" s="95">
        <f>+SUM(H9:H19)</f>
        <v>399</v>
      </c>
      <c r="I20" s="96">
        <f>+SUM(I9:I19)</f>
        <v>34</v>
      </c>
    </row>
    <row r="21" spans="6:9" ht="12.75">
      <c r="F21" s="59"/>
      <c r="G21" s="102"/>
      <c r="H21" s="102" t="s">
        <v>137</v>
      </c>
      <c r="I21" s="99">
        <f>+I20*100/H20</f>
        <v>8.521303258145364</v>
      </c>
    </row>
    <row r="22" spans="6:9" ht="12.75">
      <c r="F22" s="59"/>
      <c r="G22" s="59"/>
      <c r="H22" s="59" t="s">
        <v>97</v>
      </c>
      <c r="I22" s="100">
        <f>+(10-I21)/20+0.5</f>
        <v>0.5739348370927317</v>
      </c>
    </row>
  </sheetData>
  <mergeCells count="1">
    <mergeCell ref="G7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0" r:id="rId1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="90" zoomScaleNormal="90" workbookViewId="0" topLeftCell="A1">
      <selection activeCell="A3" sqref="A3"/>
    </sheetView>
  </sheetViews>
  <sheetFormatPr defaultColWidth="11.421875" defaultRowHeight="12.75"/>
  <cols>
    <col min="1" max="1" width="38.421875" style="0" customWidth="1"/>
    <col min="2" max="3" width="9.28125" style="0" customWidth="1"/>
    <col min="4" max="4" width="10.7109375" style="0" customWidth="1"/>
  </cols>
  <sheetData>
    <row r="1" ht="12.75">
      <c r="A1" s="27" t="s">
        <v>65</v>
      </c>
    </row>
    <row r="2" ht="12.75">
      <c r="A2" t="s">
        <v>68</v>
      </c>
    </row>
    <row r="4" spans="1:6" ht="12.75">
      <c r="A4" s="27" t="s">
        <v>93</v>
      </c>
      <c r="F4" s="27" t="s">
        <v>95</v>
      </c>
    </row>
    <row r="5" spans="1:3" ht="12.75">
      <c r="A5" s="80"/>
      <c r="B5" s="79"/>
      <c r="C5" s="79"/>
    </row>
    <row r="6" spans="1:9" ht="12.75">
      <c r="A6" s="79"/>
      <c r="B6" s="79"/>
      <c r="C6" s="79"/>
      <c r="F6" s="87"/>
      <c r="G6" s="87"/>
      <c r="H6" s="87"/>
      <c r="I6" s="87"/>
    </row>
    <row r="7" spans="6:9" ht="12.75">
      <c r="F7" s="88"/>
      <c r="G7" s="113" t="s">
        <v>66</v>
      </c>
      <c r="H7" s="114"/>
      <c r="I7" s="115"/>
    </row>
    <row r="8" spans="1:9" ht="12.75">
      <c r="A8" t="s">
        <v>128</v>
      </c>
      <c r="B8" t="s">
        <v>129</v>
      </c>
      <c r="C8" t="s">
        <v>134</v>
      </c>
      <c r="D8" s="81" t="s">
        <v>94</v>
      </c>
      <c r="F8" s="89" t="s">
        <v>71</v>
      </c>
      <c r="G8" s="90" t="s">
        <v>135</v>
      </c>
      <c r="H8" s="90" t="s">
        <v>158</v>
      </c>
      <c r="I8" s="90" t="s">
        <v>136</v>
      </c>
    </row>
    <row r="9" spans="1:9" ht="12.75">
      <c r="A9" t="s">
        <v>130</v>
      </c>
      <c r="B9" s="82">
        <f>B11/52</f>
        <v>7.673076923076923</v>
      </c>
      <c r="C9" s="101">
        <v>0.6</v>
      </c>
      <c r="D9" s="81">
        <f>0.192*LN(B9)-0.0222</f>
        <v>0.36904179807521975</v>
      </c>
      <c r="F9" s="91" t="s">
        <v>74</v>
      </c>
      <c r="G9" s="91">
        <v>184</v>
      </c>
      <c r="H9" s="92">
        <v>184</v>
      </c>
      <c r="I9" s="93">
        <f aca="true" t="shared" si="0" ref="I9:I19">+ABS(G9-H9)</f>
        <v>0</v>
      </c>
    </row>
    <row r="10" spans="1:9" ht="12.75">
      <c r="A10" t="s">
        <v>131</v>
      </c>
      <c r="B10">
        <v>3</v>
      </c>
      <c r="C10" s="101">
        <v>0.3</v>
      </c>
      <c r="D10" s="81">
        <f>-0.1097*LN(B10)+0.5335</f>
        <v>0.41298223193310835</v>
      </c>
      <c r="F10" s="91" t="s">
        <v>75</v>
      </c>
      <c r="G10" s="91">
        <v>167</v>
      </c>
      <c r="H10" s="92">
        <v>167</v>
      </c>
      <c r="I10" s="93">
        <f t="shared" si="0"/>
        <v>0</v>
      </c>
    </row>
    <row r="11" spans="1:9" ht="12.75">
      <c r="A11" s="82" t="s">
        <v>132</v>
      </c>
      <c r="B11">
        <v>399</v>
      </c>
      <c r="C11" s="101">
        <v>0.1</v>
      </c>
      <c r="D11" s="85">
        <f>0.1396*LN(B11)-0.0357</f>
        <v>0.800359013797825</v>
      </c>
      <c r="F11" s="91" t="s">
        <v>76</v>
      </c>
      <c r="G11" s="91">
        <v>15</v>
      </c>
      <c r="H11" s="92">
        <v>15</v>
      </c>
      <c r="I11" s="93">
        <f t="shared" si="0"/>
        <v>0</v>
      </c>
    </row>
    <row r="12" spans="1:9" ht="12.75">
      <c r="A12" s="84" t="s">
        <v>133</v>
      </c>
      <c r="D12" s="83">
        <f>+C9*D9+C10*D10+C11*D11</f>
        <v>0.42535564980484686</v>
      </c>
      <c r="F12" s="91" t="s">
        <v>77</v>
      </c>
      <c r="G12" s="91">
        <v>12</v>
      </c>
      <c r="H12" s="92">
        <v>12</v>
      </c>
      <c r="I12" s="93">
        <f t="shared" si="0"/>
        <v>0</v>
      </c>
    </row>
    <row r="13" spans="6:9" ht="12.75">
      <c r="F13" s="91" t="s">
        <v>78</v>
      </c>
      <c r="G13" s="91">
        <v>5</v>
      </c>
      <c r="H13" s="92">
        <v>6</v>
      </c>
      <c r="I13" s="93">
        <f t="shared" si="0"/>
        <v>1</v>
      </c>
    </row>
    <row r="14" spans="6:9" ht="12.75">
      <c r="F14" s="91" t="s">
        <v>124</v>
      </c>
      <c r="G14" s="91">
        <v>5</v>
      </c>
      <c r="H14" s="92">
        <v>5</v>
      </c>
      <c r="I14" s="93">
        <f t="shared" si="0"/>
        <v>0</v>
      </c>
    </row>
    <row r="15" spans="6:9" ht="12.75">
      <c r="F15" s="91" t="s">
        <v>125</v>
      </c>
      <c r="G15" s="91">
        <v>4</v>
      </c>
      <c r="H15" s="92">
        <v>4</v>
      </c>
      <c r="I15" s="93">
        <f t="shared" si="0"/>
        <v>0</v>
      </c>
    </row>
    <row r="16" spans="6:9" ht="12.75">
      <c r="F16" s="91" t="s">
        <v>79</v>
      </c>
      <c r="G16" s="91">
        <v>3</v>
      </c>
      <c r="H16" s="92">
        <v>3</v>
      </c>
      <c r="I16" s="93">
        <f t="shared" si="0"/>
        <v>0</v>
      </c>
    </row>
    <row r="17" spans="6:9" ht="12.75">
      <c r="F17" s="91" t="s">
        <v>126</v>
      </c>
      <c r="G17" s="91">
        <v>2</v>
      </c>
      <c r="H17" s="92">
        <v>2</v>
      </c>
      <c r="I17" s="93">
        <f t="shared" si="0"/>
        <v>0</v>
      </c>
    </row>
    <row r="18" spans="6:9" ht="12.75">
      <c r="F18" s="91" t="s">
        <v>127</v>
      </c>
      <c r="G18" s="91">
        <v>1</v>
      </c>
      <c r="H18" s="92"/>
      <c r="I18" s="93">
        <f t="shared" si="0"/>
        <v>1</v>
      </c>
    </row>
    <row r="19" spans="6:9" ht="12.75">
      <c r="F19" s="91" t="s">
        <v>82</v>
      </c>
      <c r="G19" s="91">
        <v>1</v>
      </c>
      <c r="H19" s="92">
        <v>1</v>
      </c>
      <c r="I19" s="93">
        <f t="shared" si="0"/>
        <v>0</v>
      </c>
    </row>
    <row r="20" spans="6:9" ht="12.75">
      <c r="F20" s="94" t="s">
        <v>61</v>
      </c>
      <c r="G20" s="94">
        <f>+SUM(G9:G19)</f>
        <v>399</v>
      </c>
      <c r="H20" s="95">
        <f>+SUM(H9:H19)</f>
        <v>399</v>
      </c>
      <c r="I20" s="96">
        <f>+SUM(I9:I19)</f>
        <v>2</v>
      </c>
    </row>
    <row r="21" spans="6:9" ht="12.75">
      <c r="F21" s="59"/>
      <c r="G21" s="102"/>
      <c r="H21" s="102" t="s">
        <v>137</v>
      </c>
      <c r="I21" s="99">
        <f>+I20*100/H20</f>
        <v>0.5012531328320802</v>
      </c>
    </row>
    <row r="22" spans="6:9" ht="12.75">
      <c r="F22" s="59"/>
      <c r="G22" s="59"/>
      <c r="H22" s="59" t="s">
        <v>97</v>
      </c>
      <c r="I22" s="100">
        <f>+(10-I21)/20+0.5</f>
        <v>0.974937343358396</v>
      </c>
    </row>
  </sheetData>
  <mergeCells count="1">
    <mergeCell ref="G7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0" r:id="rId1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Escuela Universitaria de Infor</dc:creator>
  <cp:keywords/>
  <dc:description/>
  <cp:lastModifiedBy>fruiz</cp:lastModifiedBy>
  <cp:lastPrinted>2008-02-27T18:51:14Z</cp:lastPrinted>
  <dcterms:created xsi:type="dcterms:W3CDTF">2007-10-02T20:18:42Z</dcterms:created>
  <dcterms:modified xsi:type="dcterms:W3CDTF">2009-08-22T14:32:47Z</dcterms:modified>
  <cp:category/>
  <cp:version/>
  <cp:contentType/>
  <cp:contentStatus/>
</cp:coreProperties>
</file>